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FFHM\Feuilles de match 2022\"/>
    </mc:Choice>
  </mc:AlternateContent>
  <xr:revisionPtr revIDLastSave="0" documentId="13_ncr:1_{A7561948-AD0A-4400-9A7B-9CFAB23D715C}" xr6:coauthVersionLast="47" xr6:coauthVersionMax="47" xr10:uidLastSave="{00000000-0000-0000-0000-000000000000}"/>
  <bookViews>
    <workbookView xWindow="-28920" yWindow="660" windowWidth="29040" windowHeight="1572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INDIVIDUEL!$A$1:$W$24</definedName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" i="3" l="1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7" i="3"/>
  <c r="N8" i="3" l="1"/>
  <c r="N9" i="3" l="1"/>
  <c r="S9" i="3" s="1"/>
  <c r="R9" i="3"/>
  <c r="N10" i="3"/>
  <c r="S10" i="3" s="1"/>
  <c r="R10" i="3"/>
  <c r="N11" i="3"/>
  <c r="R11" i="3"/>
  <c r="S11" i="3"/>
  <c r="N12" i="3"/>
  <c r="R12" i="3"/>
  <c r="S12" i="3"/>
  <c r="N13" i="3"/>
  <c r="S13" i="3" s="1"/>
  <c r="R13" i="3"/>
  <c r="N14" i="3"/>
  <c r="R14" i="3"/>
  <c r="S14" i="3" s="1"/>
  <c r="N15" i="3"/>
  <c r="R15" i="3"/>
  <c r="N16" i="3"/>
  <c r="S16" i="3" s="1"/>
  <c r="R16" i="3"/>
  <c r="N17" i="3"/>
  <c r="R17" i="3"/>
  <c r="S17" i="3"/>
  <c r="N18" i="3"/>
  <c r="R18" i="3"/>
  <c r="S18" i="3"/>
  <c r="N19" i="3"/>
  <c r="S19" i="3" s="1"/>
  <c r="R19" i="3"/>
  <c r="N20" i="3"/>
  <c r="R20" i="3"/>
  <c r="N21" i="3"/>
  <c r="R21" i="3"/>
  <c r="S21" i="3"/>
  <c r="N22" i="3"/>
  <c r="S22" i="3" s="1"/>
  <c r="R22" i="3"/>
  <c r="N23" i="3"/>
  <c r="R23" i="3"/>
  <c r="S23" i="3"/>
  <c r="N24" i="3"/>
  <c r="R24" i="3"/>
  <c r="R8" i="3"/>
  <c r="S8" i="3" s="1"/>
  <c r="R7" i="3"/>
  <c r="N7" i="3"/>
  <c r="AE22" i="3" l="1"/>
  <c r="AA14" i="3"/>
  <c r="AE13" i="3"/>
  <c r="AA10" i="3"/>
  <c r="AD19" i="3"/>
  <c r="AE16" i="3"/>
  <c r="AH23" i="3"/>
  <c r="AD11" i="3"/>
  <c r="AD18" i="3"/>
  <c r="AB12" i="3"/>
  <c r="AC21" i="3"/>
  <c r="AI17" i="3"/>
  <c r="AD17" i="3"/>
  <c r="S24" i="3"/>
  <c r="AC24" i="3" s="1"/>
  <c r="AD23" i="3"/>
  <c r="AG13" i="3"/>
  <c r="AG10" i="3"/>
  <c r="AE19" i="3"/>
  <c r="AF13" i="3"/>
  <c r="AE17" i="3"/>
  <c r="AA16" i="3"/>
  <c r="AG22" i="3"/>
  <c r="AF19" i="3"/>
  <c r="AB13" i="3"/>
  <c r="AC23" i="3"/>
  <c r="AF16" i="3"/>
  <c r="AB22" i="3"/>
  <c r="AH12" i="3"/>
  <c r="AH13" i="3"/>
  <c r="AA13" i="3"/>
  <c r="AI23" i="3"/>
  <c r="AC10" i="3"/>
  <c r="AA22" i="3"/>
  <c r="AI12" i="3"/>
  <c r="AB18" i="3"/>
  <c r="AA18" i="3"/>
  <c r="AA11" i="3"/>
  <c r="AG11" i="3"/>
  <c r="AH17" i="3"/>
  <c r="AF17" i="3"/>
  <c r="AA17" i="3"/>
  <c r="AA21" i="3"/>
  <c r="AF21" i="3"/>
  <c r="AF23" i="3"/>
  <c r="AE23" i="3"/>
  <c r="AI16" i="3"/>
  <c r="AG16" i="3"/>
  <c r="AB16" i="3"/>
  <c r="AI10" i="3"/>
  <c r="AH10" i="3"/>
  <c r="AG18" i="3"/>
  <c r="AC18" i="3"/>
  <c r="AC22" i="3"/>
  <c r="AH22" i="3"/>
  <c r="AB11" i="3"/>
  <c r="AF11" i="3"/>
  <c r="AC11" i="3"/>
  <c r="AA19" i="3"/>
  <c r="AG19" i="3"/>
  <c r="AD12" i="3"/>
  <c r="AA12" i="3"/>
  <c r="AE21" i="3"/>
  <c r="AC13" i="3"/>
  <c r="AI13" i="3"/>
  <c r="AG17" i="3"/>
  <c r="AB17" i="3"/>
  <c r="AI21" i="3"/>
  <c r="AG21" i="3"/>
  <c r="AB21" i="3"/>
  <c r="AB23" i="3"/>
  <c r="AA23" i="3"/>
  <c r="AH16" i="3"/>
  <c r="AC16" i="3"/>
  <c r="AF10" i="3"/>
  <c r="AE10" i="3"/>
  <c r="AD10" i="3"/>
  <c r="AI18" i="3"/>
  <c r="AH18" i="3"/>
  <c r="AD22" i="3"/>
  <c r="AI22" i="3"/>
  <c r="AI11" i="3"/>
  <c r="AH11" i="3"/>
  <c r="AB19" i="3"/>
  <c r="AH19" i="3"/>
  <c r="AC19" i="3"/>
  <c r="AG12" i="3"/>
  <c r="AF12" i="3"/>
  <c r="AD21" i="3"/>
  <c r="AD13" i="3"/>
  <c r="AC17" i="3"/>
  <c r="AH21" i="3"/>
  <c r="AG23" i="3"/>
  <c r="AD16" i="3"/>
  <c r="AB10" i="3"/>
  <c r="AF18" i="3"/>
  <c r="AE18" i="3"/>
  <c r="AF22" i="3"/>
  <c r="AE11" i="3"/>
  <c r="AI19" i="3"/>
  <c r="AE12" i="3"/>
  <c r="AC12" i="3"/>
  <c r="AG14" i="3"/>
  <c r="AC14" i="3"/>
  <c r="AI14" i="3"/>
  <c r="AH14" i="3"/>
  <c r="AF14" i="3"/>
  <c r="AE14" i="3"/>
  <c r="AD14" i="3"/>
  <c r="AB14" i="3"/>
  <c r="AI9" i="3"/>
  <c r="AC9" i="3"/>
  <c r="AB9" i="3"/>
  <c r="AF9" i="3"/>
  <c r="AD9" i="3"/>
  <c r="AG9" i="3"/>
  <c r="AA9" i="3"/>
  <c r="AH9" i="3"/>
  <c r="AE9" i="3"/>
  <c r="AA8" i="3"/>
  <c r="AE8" i="3"/>
  <c r="AI8" i="3"/>
  <c r="AD8" i="3"/>
  <c r="AB8" i="3"/>
  <c r="AF8" i="3"/>
  <c r="AH8" i="3"/>
  <c r="AC8" i="3"/>
  <c r="AG8" i="3"/>
  <c r="S20" i="3"/>
  <c r="S15" i="3"/>
  <c r="AM12" i="3" l="1"/>
  <c r="AJ12" i="3"/>
  <c r="AL12" i="3" s="1"/>
  <c r="T12" i="3" s="1"/>
  <c r="AJ17" i="3"/>
  <c r="AL17" i="3" s="1"/>
  <c r="AM17" i="3"/>
  <c r="AJ19" i="3"/>
  <c r="AL19" i="3" s="1"/>
  <c r="AM19" i="3"/>
  <c r="AJ11" i="3"/>
  <c r="AL11" i="3" s="1"/>
  <c r="AM11" i="3"/>
  <c r="AJ21" i="3"/>
  <c r="AL21" i="3" s="1"/>
  <c r="AM21" i="3"/>
  <c r="AJ10" i="3"/>
  <c r="AL10" i="3" s="1"/>
  <c r="T10" i="3" s="1"/>
  <c r="AM10" i="3"/>
  <c r="AJ14" i="3"/>
  <c r="AL14" i="3" s="1"/>
  <c r="AM14" i="3"/>
  <c r="AJ22" i="3"/>
  <c r="AL22" i="3" s="1"/>
  <c r="AM22" i="3"/>
  <c r="AM13" i="3"/>
  <c r="AJ13" i="3"/>
  <c r="AL13" i="3" s="1"/>
  <c r="T13" i="3" s="1"/>
  <c r="AJ16" i="3"/>
  <c r="AL16" i="3" s="1"/>
  <c r="AM16" i="3"/>
  <c r="AJ23" i="3"/>
  <c r="AL23" i="3" s="1"/>
  <c r="AM23" i="3"/>
  <c r="AM18" i="3"/>
  <c r="AJ18" i="3"/>
  <c r="AL18" i="3" s="1"/>
  <c r="AB24" i="3"/>
  <c r="AE24" i="3"/>
  <c r="AD24" i="3"/>
  <c r="AF24" i="3"/>
  <c r="AI24" i="3"/>
  <c r="AH24" i="3"/>
  <c r="AG24" i="3"/>
  <c r="AA24" i="3"/>
  <c r="AC15" i="3"/>
  <c r="AH15" i="3"/>
  <c r="AB15" i="3"/>
  <c r="AI15" i="3"/>
  <c r="AG15" i="3"/>
  <c r="AA15" i="3"/>
  <c r="AD15" i="3"/>
  <c r="AF15" i="3"/>
  <c r="AE15" i="3"/>
  <c r="AJ9" i="3"/>
  <c r="AL9" i="3" s="1"/>
  <c r="AM9" i="3"/>
  <c r="AM8" i="3"/>
  <c r="AJ8" i="3"/>
  <c r="AL8" i="3" s="1"/>
  <c r="T8" i="3" s="1"/>
  <c r="AA20" i="3"/>
  <c r="AC20" i="3"/>
  <c r="AD20" i="3"/>
  <c r="AH20" i="3"/>
  <c r="AI20" i="3"/>
  <c r="AJ20" i="3" s="1"/>
  <c r="AL20" i="3" s="1"/>
  <c r="AF20" i="3"/>
  <c r="AB20" i="3"/>
  <c r="AE20" i="3"/>
  <c r="AG20" i="3"/>
  <c r="AM15" i="3"/>
  <c r="T9" i="3" l="1"/>
  <c r="T16" i="3"/>
  <c r="T22" i="3"/>
  <c r="T11" i="3"/>
  <c r="T17" i="3"/>
  <c r="T18" i="3"/>
  <c r="T14" i="3"/>
  <c r="T23" i="3"/>
  <c r="T19" i="3"/>
  <c r="T21" i="3"/>
  <c r="AM20" i="3"/>
  <c r="T20" i="3" s="1"/>
  <c r="AM24" i="3"/>
  <c r="AJ24" i="3"/>
  <c r="AL24" i="3" s="1"/>
  <c r="AJ15" i="3"/>
  <c r="AL15" i="3" s="1"/>
  <c r="T15" i="3" s="1"/>
  <c r="T24" i="3" l="1"/>
  <c r="S7" i="3"/>
  <c r="V7" i="3" s="1"/>
  <c r="AF7" i="3" l="1"/>
  <c r="AB7" i="3"/>
  <c r="AI7" i="3"/>
  <c r="AH7" i="3"/>
  <c r="AC7" i="3"/>
  <c r="AA7" i="3"/>
  <c r="AG7" i="3"/>
  <c r="AE7" i="3"/>
  <c r="AD7" i="3"/>
  <c r="AJ7" i="3" l="1"/>
  <c r="AL7" i="3" s="1"/>
  <c r="AM7" i="3"/>
  <c r="T7" i="3" l="1"/>
</calcChain>
</file>

<file path=xl/sharedStrings.xml><?xml version="1.0" encoding="utf-8"?>
<sst xmlns="http://schemas.openxmlformats.org/spreadsheetml/2006/main" count="277" uniqueCount="136">
  <si>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</si>
  <si>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</si>
  <si>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</si>
  <si>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</si>
  <si>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</si>
  <si>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</si>
  <si>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</si>
  <si>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</si>
  <si>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</si>
  <si>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</si>
  <si>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</si>
  <si>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</si>
  <si>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</si>
  <si>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</si>
  <si>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</si>
  <si>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</si>
  <si>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</si>
  <si>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</si>
  <si>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</si>
  <si>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</si>
  <si>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</si>
  <si>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</si>
  <si>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</si>
  <si>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</si>
  <si>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</si>
  <si>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</si>
  <si>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</si>
  <si>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</si>
  <si>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</si>
  <si>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</si>
  <si>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</si>
  <si>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</si>
  <si>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</si>
  <si>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</si>
  <si>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</si>
  <si>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</si>
  <si>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</si>
  <si>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</si>
  <si>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</si>
  <si>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</si>
  <si>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</si>
  <si>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</si>
  <si>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</si>
  <si>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</si>
  <si>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</si>
  <si>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</si>
  <si>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</si>
  <si>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</si>
  <si>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</si>
  <si>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</si>
  <si>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</si>
  <si>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</si>
  <si>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</si>
  <si>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</si>
  <si>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</si>
  <si>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</si>
  <si>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</si>
  <si>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</si>
  <si>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</si>
  <si>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</si>
  <si>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</si>
  <si>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</si>
  <si>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</si>
  <si>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</si>
  <si>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</si>
  <si>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</si>
  <si>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</si>
  <si>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</si>
  <si>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</si>
  <si>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</si>
  <si>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</si>
  <si>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</si>
  <si>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</si>
  <si>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</si>
  <si>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</si>
  <si>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</si>
  <si>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</si>
  <si>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</si>
  <si>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</si>
  <si>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</si>
  <si>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</si>
  <si>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</si>
  <si>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</si>
  <si>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</si>
  <si>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</si>
  <si>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</si>
  <si>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</si>
  <si>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</si>
  <si>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</si>
  <si>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</si>
  <si>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</si>
  <si>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</si>
  <si>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</si>
  <si>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</si>
  <si>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</si>
  <si>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</si>
  <si>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</si>
  <si>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</si>
  <si>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</si>
  <si>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</si>
  <si>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</si>
  <si>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</si>
  <si>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</si>
  <si>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</si>
  <si>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</si>
  <si>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</si>
  <si>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</si>
  <si>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</si>
  <si>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</si>
  <si>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</si>
  <si>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</si>
  <si>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</si>
  <si>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</si>
  <si>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</si>
  <si>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</si>
  <si>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</si>
  <si>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</si>
  <si>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</si>
  <si>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</si>
  <si>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</si>
  <si>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</si>
  <si>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</si>
  <si>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</si>
  <si>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NON</t>
  </si>
  <si>
    <t>H</t>
  </si>
  <si>
    <t>CHAMPIONNATS d'OCCITANIE</t>
  </si>
  <si>
    <t>PAMIERS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</si>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</sst>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2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66669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left"/>
    </xf>
    <xf numFmtId="0" fontId="16" fillId="10" borderId="0" xfId="0" applyFont="1" applyFill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9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8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2" fontId="17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18" fillId="2" borderId="17" xfId="0" applyNumberFormat="1" applyFont="1" applyFill="1" applyBorder="1" applyAlignment="1">
      <alignment horizontal="center" vertical="center"/>
    </xf>
    <xf numFmtId="0" fontId="7" fillId="2" borderId="11" xfId="0" quotePrefix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64" fontId="3" fillId="2" borderId="20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2" fontId="17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1" fontId="18" fillId="2" borderId="25" xfId="0" applyNumberFormat="1" applyFont="1" applyFill="1" applyBorder="1" applyAlignment="1">
      <alignment horizontal="center" vertical="center"/>
    </xf>
    <xf numFmtId="0" fontId="7" fillId="2" borderId="19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2" fontId="12" fillId="2" borderId="21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0" fillId="2" borderId="27" xfId="0" applyFont="1" applyFill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 applyProtection="1">
      <alignment horizontal="left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2" fontId="17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18" fillId="2" borderId="33" xfId="0" applyNumberFormat="1" applyFont="1" applyFill="1" applyBorder="1" applyAlignment="1">
      <alignment horizontal="center" vertical="center"/>
    </xf>
    <xf numFmtId="0" fontId="7" fillId="2" borderId="27" xfId="0" quotePrefix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164" fontId="17" fillId="2" borderId="19" xfId="0" applyNumberFormat="1" applyFont="1" applyFill="1" applyBorder="1" applyAlignment="1" applyProtection="1">
      <alignment horizontal="center" vertical="center"/>
      <protection locked="0"/>
    </xf>
    <xf numFmtId="164" fontId="22" fillId="2" borderId="20" xfId="0" applyNumberFormat="1" applyFont="1" applyFill="1" applyBorder="1" applyAlignment="1" applyProtection="1">
      <alignment horizontal="left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23" fillId="2" borderId="19" xfId="0" applyNumberFormat="1" applyFont="1" applyFill="1" applyBorder="1" applyAlignment="1" applyProtection="1">
      <alignment horizontal="center" vertical="center"/>
      <protection locked="0"/>
    </xf>
    <xf numFmtId="1" fontId="8" fillId="11" borderId="16" xfId="0" applyNumberFormat="1" applyFont="1" applyFill="1" applyBorder="1" applyAlignment="1">
      <alignment horizontal="center" vertical="center"/>
    </xf>
    <xf numFmtId="1" fontId="8" fillId="11" borderId="24" xfId="0" applyNumberFormat="1" applyFont="1" applyFill="1" applyBorder="1" applyAlignment="1">
      <alignment horizontal="center" vertical="center"/>
    </xf>
    <xf numFmtId="1" fontId="8" fillId="11" borderId="32" xfId="0" applyNumberFormat="1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164" fontId="25" fillId="12" borderId="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24" fillId="12" borderId="2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25"/>
  <sheetViews>
    <sheetView tabSelected="1" zoomScaleNormal="100" workbookViewId="0">
      <selection activeCell="F7" sqref="F7"/>
    </sheetView>
  </sheetViews>
  <sheetFormatPr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85546875" style="1" customWidth="1"/>
    <col min="8" max="8" width="25.7109375" style="1" customWidth="1"/>
    <col min="9" max="9" width="7.2851562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13" style="1" customWidth="1"/>
    <col min="23" max="24" width="1.7109375" style="1" customWidth="1"/>
    <col min="25" max="26" width="11.42578125" style="1" customWidth="1"/>
    <col min="27" max="39" width="11.42578125" style="29" hidden="1" customWidth="1"/>
    <col min="40" max="106" width="11.42578125" style="29"/>
    <col min="107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19" t="s">
        <v>6</v>
      </c>
      <c r="E2" s="120"/>
      <c r="F2" s="120"/>
      <c r="G2" s="120"/>
      <c r="H2" s="120"/>
      <c r="I2" s="120"/>
      <c r="J2" s="120"/>
      <c r="K2" s="56"/>
      <c r="L2" s="55"/>
      <c r="M2" s="120" t="s">
        <v>7</v>
      </c>
      <c r="N2" s="120"/>
      <c r="O2" s="120"/>
      <c r="P2" s="120"/>
      <c r="Q2" s="120"/>
      <c r="R2" s="120"/>
      <c r="S2" s="55"/>
      <c r="T2" s="55"/>
      <c r="U2" s="120" t="s">
        <v>16</v>
      </c>
      <c r="V2" s="123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1:123" s="9" customFormat="1" ht="30" customHeight="1" x14ac:dyDescent="0.2">
      <c r="D3" s="121" t="s">
        <v>125</v>
      </c>
      <c r="E3" s="122"/>
      <c r="F3" s="122"/>
      <c r="G3" s="122"/>
      <c r="H3" s="122"/>
      <c r="I3" s="122"/>
      <c r="J3" s="122"/>
      <c r="K3" s="57"/>
      <c r="L3" s="57"/>
      <c r="M3" s="122" t="s">
        <v>126</v>
      </c>
      <c r="N3" s="122"/>
      <c r="O3" s="122"/>
      <c r="P3" s="122"/>
      <c r="Q3" s="122"/>
      <c r="R3" s="122"/>
      <c r="S3" s="57"/>
      <c r="T3" s="57"/>
      <c r="U3" s="124">
        <v>44581</v>
      </c>
      <c r="V3" s="125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</row>
    <row r="4" spans="1:123" s="8" customFormat="1" ht="9.9499999999999993" customHeight="1" x14ac:dyDescent="0.2">
      <c r="A4" s="7"/>
      <c r="B4" s="13"/>
      <c r="C4" s="7"/>
      <c r="D4" s="14"/>
      <c r="E4" s="14"/>
      <c r="F4" s="15"/>
      <c r="G4" s="17"/>
      <c r="H4" s="18"/>
      <c r="I4" s="19"/>
      <c r="J4" s="20"/>
      <c r="K4" s="21"/>
      <c r="L4" s="21"/>
      <c r="M4" s="21"/>
      <c r="N4" s="22"/>
      <c r="O4" s="21"/>
      <c r="P4" s="21"/>
      <c r="Q4" s="21"/>
      <c r="R4" s="22"/>
      <c r="S4" s="22"/>
      <c r="T4" s="23"/>
      <c r="U4" s="15"/>
      <c r="V4" s="15"/>
      <c r="W4" s="6"/>
      <c r="X4" s="6"/>
      <c r="Y4" s="6"/>
      <c r="Z4" s="6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23" s="12" customFormat="1" ht="18" customHeight="1" thickBot="1" x14ac:dyDescent="0.25">
      <c r="A5" s="11"/>
      <c r="B5" s="110" t="s">
        <v>10</v>
      </c>
      <c r="C5" s="111" t="s">
        <v>11</v>
      </c>
      <c r="D5" s="111" t="s">
        <v>8</v>
      </c>
      <c r="E5" s="111" t="s">
        <v>31</v>
      </c>
      <c r="F5" s="111" t="s">
        <v>0</v>
      </c>
      <c r="G5" s="111" t="s">
        <v>13</v>
      </c>
      <c r="H5" s="111" t="s">
        <v>12</v>
      </c>
      <c r="I5" s="112" t="s">
        <v>5</v>
      </c>
      <c r="J5" s="112" t="s">
        <v>1</v>
      </c>
      <c r="K5" s="58">
        <v>1</v>
      </c>
      <c r="L5" s="58">
        <v>2</v>
      </c>
      <c r="M5" s="58">
        <v>3</v>
      </c>
      <c r="N5" s="112" t="s">
        <v>14</v>
      </c>
      <c r="O5" s="58">
        <v>1</v>
      </c>
      <c r="P5" s="58">
        <v>2</v>
      </c>
      <c r="Q5" s="58">
        <v>3</v>
      </c>
      <c r="R5" s="111" t="s">
        <v>15</v>
      </c>
      <c r="S5" s="111" t="s">
        <v>2</v>
      </c>
      <c r="T5" s="111" t="s">
        <v>3</v>
      </c>
      <c r="U5" s="112" t="s">
        <v>9</v>
      </c>
      <c r="V5" s="112" t="s">
        <v>4</v>
      </c>
      <c r="W5" s="11"/>
      <c r="X5" s="11"/>
      <c r="Y5" s="11"/>
      <c r="Z5" s="32"/>
      <c r="AA5" s="59" t="s">
        <v>112</v>
      </c>
      <c r="AB5" s="59" t="s">
        <v>113</v>
      </c>
      <c r="AC5" s="59" t="s">
        <v>114</v>
      </c>
      <c r="AD5" s="59" t="s">
        <v>115</v>
      </c>
      <c r="AE5" s="59" t="s">
        <v>116</v>
      </c>
      <c r="AF5" s="59" t="s">
        <v>117</v>
      </c>
      <c r="AG5" s="59" t="s">
        <v>118</v>
      </c>
      <c r="AH5" s="59" t="s">
        <v>119</v>
      </c>
      <c r="AI5" s="59" t="s">
        <v>120</v>
      </c>
      <c r="AJ5" s="51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8" customFormat="1" ht="5.0999999999999996" customHeight="1" thickBot="1" x14ac:dyDescent="0.25">
      <c r="A6" s="7"/>
      <c r="B6" s="13"/>
      <c r="C6" s="7"/>
      <c r="D6" s="15"/>
      <c r="E6" s="15"/>
      <c r="F6" s="16"/>
      <c r="G6" s="19"/>
      <c r="H6" s="18"/>
      <c r="I6" s="14"/>
      <c r="J6" s="20"/>
      <c r="K6" s="21"/>
      <c r="L6" s="21"/>
      <c r="M6" s="21"/>
      <c r="N6" s="22"/>
      <c r="O6" s="21"/>
      <c r="P6" s="21"/>
      <c r="Q6" s="21"/>
      <c r="R6" s="22"/>
      <c r="S6" s="104"/>
      <c r="T6" s="105"/>
      <c r="U6" s="105"/>
      <c r="V6" s="105"/>
      <c r="W6" s="6"/>
      <c r="X6" s="6"/>
      <c r="Y6" s="6"/>
      <c r="Z6" s="6"/>
      <c r="AA6" s="52" t="s">
        <v>121</v>
      </c>
      <c r="AB6" s="52" t="s">
        <v>122</v>
      </c>
      <c r="AC6" s="52" t="s">
        <v>114</v>
      </c>
      <c r="AD6" s="52" t="s">
        <v>115</v>
      </c>
      <c r="AE6" s="52" t="s">
        <v>116</v>
      </c>
      <c r="AF6" s="52" t="s">
        <v>117</v>
      </c>
      <c r="AG6" s="52" t="s">
        <v>118</v>
      </c>
      <c r="AH6" s="52" t="s">
        <v>119</v>
      </c>
      <c r="AI6" s="52" t="s">
        <v>120</v>
      </c>
      <c r="AJ6" s="52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23" s="5" customFormat="1" ht="30" customHeight="1" x14ac:dyDescent="0.2">
      <c r="B7" s="60"/>
      <c r="C7" s="61"/>
      <c r="D7" s="62"/>
      <c r="E7" s="63" t="s">
        <v>124</v>
      </c>
      <c r="F7" s="64"/>
      <c r="G7" s="65">
        <v>2001</v>
      </c>
      <c r="H7" s="66"/>
      <c r="I7" s="63"/>
      <c r="J7" s="67">
        <v>75</v>
      </c>
      <c r="K7" s="68">
        <v>100</v>
      </c>
      <c r="L7" s="69"/>
      <c r="M7" s="69"/>
      <c r="N7" s="107">
        <f t="shared" ref="N7:N24" si="0">IF(E7="","",IF(MAXA(K7:M7)&lt;=0,0,MAXA(K7:M7)))</f>
        <v>100</v>
      </c>
      <c r="O7" s="69">
        <v>130</v>
      </c>
      <c r="P7" s="69"/>
      <c r="Q7" s="69"/>
      <c r="R7" s="107">
        <f t="shared" ref="R7:R24" si="1">IF(E7="","",IF(MAXA(O7:Q7)&lt;=0,0,MAXA(O7:Q7)))</f>
        <v>130</v>
      </c>
      <c r="S7" s="70">
        <f t="shared" ref="S7:S24" si="2">IF(E7="","",IF(OR(N7=0,R7=0),0,N7+R7))</f>
        <v>230</v>
      </c>
      <c r="T7" s="71" t="str">
        <f>+CONCATENATE(AL7," ",AM7)</f>
        <v>IRG + 10</v>
      </c>
      <c r="U7" s="72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VLOOKUP(J7,Minimas!$G$15:$L$29,2)))))))</f>
        <v>SE M81</v>
      </c>
      <c r="V7" s="73">
        <f>IF(E7=" "," ",IF(E7="H",10^(0.722762521*LOG(J7/193.609)^2)*S7,IF(E7="F",10^(0.787004341* LOG(J7/153.757)^2)*S7,"")))</f>
        <v>305.02232060083111</v>
      </c>
      <c r="AA7" s="53">
        <f>S7-HLOOKUP(U7,Minimas!$C$3:$CD$12,2,FALSE)</f>
        <v>85</v>
      </c>
      <c r="AB7" s="53">
        <f>S7-HLOOKUP(U7,Minimas!$C$3:$CD$12,3,FALSE)</f>
        <v>60</v>
      </c>
      <c r="AC7" s="53">
        <f>S7-HLOOKUP(U7,Minimas!$C$3:$CD$12,4,FALSE)</f>
        <v>35</v>
      </c>
      <c r="AD7" s="53">
        <f>S7-HLOOKUP(U7,Minimas!$C$3:$CD$12,5,FALSE)</f>
        <v>10</v>
      </c>
      <c r="AE7" s="53">
        <f>S7-HLOOKUP(U7,Minimas!$C$3:$CD$12,6,FALSE)</f>
        <v>-20</v>
      </c>
      <c r="AF7" s="53">
        <f>S7-HLOOKUP(U7,Minimas!$C$3:$CD$12,7,FALSE)</f>
        <v>-45</v>
      </c>
      <c r="AG7" s="53">
        <f>S7-HLOOKUP(U7,Minimas!$C$3:$CD$12,8,FALSE)</f>
        <v>-75</v>
      </c>
      <c r="AH7" s="53">
        <f>S7-HLOOKUP(U7,Minimas!$C$3:$CD$12,9,FALSE)</f>
        <v>-105</v>
      </c>
      <c r="AI7" s="53">
        <f>S7-HLOOKUP(U7,Minimas!$C$3:$CD$12,10,FALSE)</f>
        <v>-9769</v>
      </c>
      <c r="AJ7" s="54" t="str">
        <f t="shared" ref="AJ7:AJ24" si="3">IF(E7=0," ",IF(AI7&gt;=0,$AI$5,IF(AH7&gt;=0,$AH$5,IF(AG7&gt;=0,$AG$5,IF(AF7&gt;=0,$AF$5,IF(AE7&gt;=0,$AE$5,IF(AD7&gt;=0,$AD$5,IF(AC7&gt;=0,$AC$5,IF(AB7&gt;=0,$AB$5,$AA$5)))))))))</f>
        <v>IRG +</v>
      </c>
      <c r="AK7" s="54"/>
      <c r="AL7" s="54" t="str">
        <f>IF(AJ7="","",AJ7)</f>
        <v>IRG +</v>
      </c>
      <c r="AM7" s="54">
        <f t="shared" ref="AM7:AM24" si="4">IF(E7=0," ",IF(AI7&gt;=0,AI7,IF(AH7&gt;=0,AH7,IF(AG7&gt;=0,AG7,IF(AF7&gt;=0,AF7,IF(AE7&gt;=0,AE7,IF(AD7&gt;=0,AD7,IF(AC7&gt;=0,AC7,IF(AB7&gt;=0,AB7,AA7)))))))))</f>
        <v>10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23" s="5" customFormat="1" ht="30" customHeight="1" x14ac:dyDescent="0.2">
      <c r="B8" s="74"/>
      <c r="C8" s="75"/>
      <c r="D8" s="76"/>
      <c r="E8" s="101"/>
      <c r="F8" s="102"/>
      <c r="G8" s="106"/>
      <c r="H8" s="103"/>
      <c r="I8" s="101"/>
      <c r="J8" s="80"/>
      <c r="K8" s="81"/>
      <c r="L8" s="82"/>
      <c r="M8" s="82"/>
      <c r="N8" s="108" t="str">
        <f t="shared" si="0"/>
        <v/>
      </c>
      <c r="O8" s="81"/>
      <c r="P8" s="82"/>
      <c r="Q8" s="82"/>
      <c r="R8" s="108" t="str">
        <f t="shared" si="1"/>
        <v/>
      </c>
      <c r="S8" s="83" t="str">
        <f t="shared" si="2"/>
        <v/>
      </c>
      <c r="T8" s="84" t="str">
        <f>+CONCATENATE(AL8," ",AM8)</f>
        <v xml:space="preserve">   </v>
      </c>
      <c r="U8" s="85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VLOOKUP(J8,Minimas!$G$15:$L$29,2)))))))</f>
        <v xml:space="preserve"> </v>
      </c>
      <c r="V8" s="86" t="str">
        <f t="shared" ref="V8:V24" si="5">IF(E8=" "," ",IF(E8="H",10^(0.722762521*LOG(J8/193.609)^2)*S8,IF(E8="F",10^(0.787004341* LOG(J8/153.757)^2)*S8,"")))</f>
        <v/>
      </c>
      <c r="AA8" s="53" t="e">
        <f>S8-HLOOKUP(U8,Minimas!$C$3:$CD$12,2,FALSE)</f>
        <v>#VALUE!</v>
      </c>
      <c r="AB8" s="53" t="e">
        <f>S8-HLOOKUP(U8,Minimas!$C$3:$CD$12,3,FALSE)</f>
        <v>#VALUE!</v>
      </c>
      <c r="AC8" s="53" t="e">
        <f>S8-HLOOKUP(U8,Minimas!$C$3:$CD$12,4,FALSE)</f>
        <v>#VALUE!</v>
      </c>
      <c r="AD8" s="53" t="e">
        <f>S8-HLOOKUP(U8,Minimas!$C$3:$CD$12,5,FALSE)</f>
        <v>#VALUE!</v>
      </c>
      <c r="AE8" s="53" t="e">
        <f>S8-HLOOKUP(U8,Minimas!$C$3:$CD$12,6,FALSE)</f>
        <v>#VALUE!</v>
      </c>
      <c r="AF8" s="53" t="e">
        <f>S8-HLOOKUP(U8,Minimas!$C$3:$CD$12,7,FALSE)</f>
        <v>#VALUE!</v>
      </c>
      <c r="AG8" s="53" t="e">
        <f>S8-HLOOKUP(U8,Minimas!$C$3:$CD$12,8,FALSE)</f>
        <v>#VALUE!</v>
      </c>
      <c r="AH8" s="53" t="e">
        <f>S8-HLOOKUP(U8,Minimas!$C$3:$CD$12,9,FALSE)</f>
        <v>#VALUE!</v>
      </c>
      <c r="AI8" s="53" t="e">
        <f>S8-HLOOKUP(U8,Minimas!$C$3:$CD$12,10,FALSE)</f>
        <v>#VALUE!</v>
      </c>
      <c r="AJ8" s="54" t="str">
        <f t="shared" si="3"/>
        <v xml:space="preserve"> </v>
      </c>
      <c r="AK8" s="54"/>
      <c r="AL8" s="54" t="str">
        <f t="shared" ref="AL8:AL24" si="6">IF(AJ8="","",AJ8)</f>
        <v xml:space="preserve"> </v>
      </c>
      <c r="AM8" s="54" t="str">
        <f t="shared" si="4"/>
        <v xml:space="preserve"> 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</row>
    <row r="9" spans="1:123" s="5" customFormat="1" ht="30" customHeight="1" x14ac:dyDescent="0.2">
      <c r="B9" s="74"/>
      <c r="C9" s="75"/>
      <c r="D9" s="76"/>
      <c r="E9" s="77"/>
      <c r="F9" s="78"/>
      <c r="G9" s="106"/>
      <c r="H9" s="79"/>
      <c r="I9" s="77"/>
      <c r="J9" s="80"/>
      <c r="K9" s="81"/>
      <c r="L9" s="82"/>
      <c r="M9" s="82"/>
      <c r="N9" s="108" t="str">
        <f t="shared" si="0"/>
        <v/>
      </c>
      <c r="O9" s="81"/>
      <c r="P9" s="82"/>
      <c r="Q9" s="82"/>
      <c r="R9" s="108" t="str">
        <f t="shared" si="1"/>
        <v/>
      </c>
      <c r="S9" s="83" t="str">
        <f t="shared" si="2"/>
        <v/>
      </c>
      <c r="T9" s="84" t="str">
        <f t="shared" ref="T9:T23" si="7">+CONCATENATE(AL9," ",AM9)</f>
        <v xml:space="preserve">   </v>
      </c>
      <c r="U9" s="85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VLOOKUP(J9,Minimas!$G$15:$L$29,2)))))))</f>
        <v xml:space="preserve"> </v>
      </c>
      <c r="V9" s="86" t="str">
        <f t="shared" si="5"/>
        <v/>
      </c>
      <c r="AA9" s="53" t="e">
        <f>S9-HLOOKUP(U9,Minimas!$C$3:$CD$12,2,FALSE)</f>
        <v>#VALUE!</v>
      </c>
      <c r="AB9" s="53" t="e">
        <f>S9-HLOOKUP(U9,Minimas!$C$3:$CD$12,3,FALSE)</f>
        <v>#VALUE!</v>
      </c>
      <c r="AC9" s="53" t="e">
        <f>S9-HLOOKUP(U9,Minimas!$C$3:$CD$12,4,FALSE)</f>
        <v>#VALUE!</v>
      </c>
      <c r="AD9" s="53" t="e">
        <f>S9-HLOOKUP(U9,Minimas!$C$3:$CD$12,5,FALSE)</f>
        <v>#VALUE!</v>
      </c>
      <c r="AE9" s="53" t="e">
        <f>S9-HLOOKUP(U9,Minimas!$C$3:$CD$12,6,FALSE)</f>
        <v>#VALUE!</v>
      </c>
      <c r="AF9" s="53" t="e">
        <f>S9-HLOOKUP(U9,Minimas!$C$3:$CD$12,7,FALSE)</f>
        <v>#VALUE!</v>
      </c>
      <c r="AG9" s="53" t="e">
        <f>S9-HLOOKUP(U9,Minimas!$C$3:$CD$12,8,FALSE)</f>
        <v>#VALUE!</v>
      </c>
      <c r="AH9" s="53" t="e">
        <f>S9-HLOOKUP(U9,Minimas!$C$3:$CD$12,9,FALSE)</f>
        <v>#VALUE!</v>
      </c>
      <c r="AI9" s="53" t="e">
        <f>S9-HLOOKUP(U9,Minimas!$C$3:$CD$12,10,FALSE)</f>
        <v>#VALUE!</v>
      </c>
      <c r="AJ9" s="54" t="str">
        <f t="shared" si="3"/>
        <v xml:space="preserve"> </v>
      </c>
      <c r="AK9" s="54"/>
      <c r="AL9" s="54" t="str">
        <f t="shared" si="6"/>
        <v xml:space="preserve"> </v>
      </c>
      <c r="AM9" s="54" t="str">
        <f t="shared" si="4"/>
        <v xml:space="preserve"> </v>
      </c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</row>
    <row r="10" spans="1:123" s="5" customFormat="1" ht="30" customHeight="1" x14ac:dyDescent="0.2">
      <c r="B10" s="74"/>
      <c r="C10" s="75"/>
      <c r="D10" s="76"/>
      <c r="E10" s="77"/>
      <c r="F10" s="78"/>
      <c r="G10" s="106"/>
      <c r="H10" s="79"/>
      <c r="I10" s="77"/>
      <c r="J10" s="80"/>
      <c r="K10" s="81"/>
      <c r="L10" s="82"/>
      <c r="M10" s="82"/>
      <c r="N10" s="108" t="str">
        <f t="shared" si="0"/>
        <v/>
      </c>
      <c r="O10" s="81"/>
      <c r="P10" s="82"/>
      <c r="Q10" s="82"/>
      <c r="R10" s="108" t="str">
        <f t="shared" si="1"/>
        <v/>
      </c>
      <c r="S10" s="83" t="str">
        <f t="shared" si="2"/>
        <v/>
      </c>
      <c r="T10" s="84" t="str">
        <f t="shared" si="7"/>
        <v xml:space="preserve">   </v>
      </c>
      <c r="U10" s="85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VLOOKUP(J10,Minimas!$A$15:$F$29,2)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VLOOKUP(J10,Minimas!$G$15:$L$29,2)))))))</f>
        <v xml:space="preserve"> </v>
      </c>
      <c r="V10" s="86" t="str">
        <f t="shared" si="5"/>
        <v/>
      </c>
      <c r="AA10" s="53" t="e">
        <f>S10-HLOOKUP(U10,Minimas!$C$3:$CD$12,2,FALSE)</f>
        <v>#VALUE!</v>
      </c>
      <c r="AB10" s="53" t="e">
        <f>S10-HLOOKUP(U10,Minimas!$C$3:$CD$12,3,FALSE)</f>
        <v>#VALUE!</v>
      </c>
      <c r="AC10" s="53" t="e">
        <f>S10-HLOOKUP(U10,Minimas!$C$3:$CD$12,4,FALSE)</f>
        <v>#VALUE!</v>
      </c>
      <c r="AD10" s="53" t="e">
        <f>S10-HLOOKUP(U10,Minimas!$C$3:$CD$12,5,FALSE)</f>
        <v>#VALUE!</v>
      </c>
      <c r="AE10" s="53" t="e">
        <f>S10-HLOOKUP(U10,Minimas!$C$3:$CD$12,6,FALSE)</f>
        <v>#VALUE!</v>
      </c>
      <c r="AF10" s="53" t="e">
        <f>S10-HLOOKUP(U10,Minimas!$C$3:$CD$12,7,FALSE)</f>
        <v>#VALUE!</v>
      </c>
      <c r="AG10" s="53" t="e">
        <f>S10-HLOOKUP(U10,Minimas!$C$3:$CD$12,8,FALSE)</f>
        <v>#VALUE!</v>
      </c>
      <c r="AH10" s="53" t="e">
        <f>S10-HLOOKUP(U10,Minimas!$C$3:$CD$12,9,FALSE)</f>
        <v>#VALUE!</v>
      </c>
      <c r="AI10" s="53" t="e">
        <f>S10-HLOOKUP(U10,Minimas!$C$3:$CD$12,10,FALSE)</f>
        <v>#VALUE!</v>
      </c>
      <c r="AJ10" s="54" t="str">
        <f t="shared" si="3"/>
        <v xml:space="preserve"> </v>
      </c>
      <c r="AK10" s="54"/>
      <c r="AL10" s="54" t="str">
        <f t="shared" si="6"/>
        <v xml:space="preserve"> </v>
      </c>
      <c r="AM10" s="54" t="str">
        <f t="shared" si="4"/>
        <v xml:space="preserve"> </v>
      </c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</row>
    <row r="11" spans="1:123" s="5" customFormat="1" ht="30" customHeight="1" x14ac:dyDescent="0.2">
      <c r="B11" s="74"/>
      <c r="C11" s="75"/>
      <c r="D11" s="76"/>
      <c r="E11" s="77"/>
      <c r="F11" s="78"/>
      <c r="G11" s="106"/>
      <c r="H11" s="79"/>
      <c r="I11" s="77"/>
      <c r="J11" s="80"/>
      <c r="K11" s="81"/>
      <c r="L11" s="82"/>
      <c r="M11" s="82"/>
      <c r="N11" s="108" t="str">
        <f t="shared" si="0"/>
        <v/>
      </c>
      <c r="O11" s="81"/>
      <c r="P11" s="82"/>
      <c r="Q11" s="82"/>
      <c r="R11" s="108" t="str">
        <f t="shared" si="1"/>
        <v/>
      </c>
      <c r="S11" s="83" t="str">
        <f t="shared" si="2"/>
        <v/>
      </c>
      <c r="T11" s="84" t="str">
        <f t="shared" si="7"/>
        <v xml:space="preserve">   </v>
      </c>
      <c r="U11" s="85" t="str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VLOOKUP(J11,Minimas!$A$15:$F$29,2)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VLOOKUP(J11,Minimas!$G$15:$L$29,2)))))))</f>
        <v xml:space="preserve"> </v>
      </c>
      <c r="V11" s="86" t="str">
        <f t="shared" si="5"/>
        <v/>
      </c>
      <c r="AA11" s="53" t="e">
        <f>S11-HLOOKUP(U11,Minimas!$C$3:$CD$12,2,FALSE)</f>
        <v>#VALUE!</v>
      </c>
      <c r="AB11" s="53" t="e">
        <f>S11-HLOOKUP(U11,Minimas!$C$3:$CD$12,3,FALSE)</f>
        <v>#VALUE!</v>
      </c>
      <c r="AC11" s="53" t="e">
        <f>S11-HLOOKUP(U11,Minimas!$C$3:$CD$12,4,FALSE)</f>
        <v>#VALUE!</v>
      </c>
      <c r="AD11" s="53" t="e">
        <f>S11-HLOOKUP(U11,Minimas!$C$3:$CD$12,5,FALSE)</f>
        <v>#VALUE!</v>
      </c>
      <c r="AE11" s="53" t="e">
        <f>S11-HLOOKUP(U11,Minimas!$C$3:$CD$12,6,FALSE)</f>
        <v>#VALUE!</v>
      </c>
      <c r="AF11" s="53" t="e">
        <f>S11-HLOOKUP(U11,Minimas!$C$3:$CD$12,7,FALSE)</f>
        <v>#VALUE!</v>
      </c>
      <c r="AG11" s="53" t="e">
        <f>S11-HLOOKUP(U11,Minimas!$C$3:$CD$12,8,FALSE)</f>
        <v>#VALUE!</v>
      </c>
      <c r="AH11" s="53" t="e">
        <f>S11-HLOOKUP(U11,Minimas!$C$3:$CD$12,9,FALSE)</f>
        <v>#VALUE!</v>
      </c>
      <c r="AI11" s="53" t="e">
        <f>S11-HLOOKUP(U11,Minimas!$C$3:$CD$12,10,FALSE)</f>
        <v>#VALUE!</v>
      </c>
      <c r="AJ11" s="54" t="str">
        <f t="shared" si="3"/>
        <v xml:space="preserve"> </v>
      </c>
      <c r="AK11" s="54"/>
      <c r="AL11" s="54" t="str">
        <f t="shared" si="6"/>
        <v xml:space="preserve"> </v>
      </c>
      <c r="AM11" s="54" t="str">
        <f t="shared" si="4"/>
        <v xml:space="preserve"> 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</row>
    <row r="12" spans="1:123" s="5" customFormat="1" ht="30" customHeight="1" x14ac:dyDescent="0.2">
      <c r="B12" s="74"/>
      <c r="C12" s="75"/>
      <c r="D12" s="76"/>
      <c r="E12" s="77"/>
      <c r="F12" s="78"/>
      <c r="G12" s="106"/>
      <c r="H12" s="79"/>
      <c r="I12" s="77"/>
      <c r="J12" s="80"/>
      <c r="K12" s="81"/>
      <c r="L12" s="82"/>
      <c r="M12" s="82"/>
      <c r="N12" s="108" t="str">
        <f t="shared" si="0"/>
        <v/>
      </c>
      <c r="O12" s="81"/>
      <c r="P12" s="82"/>
      <c r="Q12" s="82"/>
      <c r="R12" s="108" t="str">
        <f t="shared" si="1"/>
        <v/>
      </c>
      <c r="S12" s="83" t="str">
        <f t="shared" si="2"/>
        <v/>
      </c>
      <c r="T12" s="84" t="str">
        <f t="shared" si="7"/>
        <v xml:space="preserve">   </v>
      </c>
      <c r="U12" s="85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VLOOKUP(J12,Minimas!$A$15:$F$29,2)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VLOOKUP(J12,Minimas!$G$15:$L$29,2)))))))</f>
        <v xml:space="preserve"> </v>
      </c>
      <c r="V12" s="86" t="str">
        <f t="shared" si="5"/>
        <v/>
      </c>
      <c r="AA12" s="53" t="e">
        <f>S12-HLOOKUP(U12,Minimas!$C$3:$CD$12,2,FALSE)</f>
        <v>#VALUE!</v>
      </c>
      <c r="AB12" s="53" t="e">
        <f>S12-HLOOKUP(U12,Minimas!$C$3:$CD$12,3,FALSE)</f>
        <v>#VALUE!</v>
      </c>
      <c r="AC12" s="53" t="e">
        <f>S12-HLOOKUP(U12,Minimas!$C$3:$CD$12,4,FALSE)</f>
        <v>#VALUE!</v>
      </c>
      <c r="AD12" s="53" t="e">
        <f>S12-HLOOKUP(U12,Minimas!$C$3:$CD$12,5,FALSE)</f>
        <v>#VALUE!</v>
      </c>
      <c r="AE12" s="53" t="e">
        <f>S12-HLOOKUP(U12,Minimas!$C$3:$CD$12,6,FALSE)</f>
        <v>#VALUE!</v>
      </c>
      <c r="AF12" s="53" t="e">
        <f>S12-HLOOKUP(U12,Minimas!$C$3:$CD$12,7,FALSE)</f>
        <v>#VALUE!</v>
      </c>
      <c r="AG12" s="53" t="e">
        <f>S12-HLOOKUP(U12,Minimas!$C$3:$CD$12,8,FALSE)</f>
        <v>#VALUE!</v>
      </c>
      <c r="AH12" s="53" t="e">
        <f>S12-HLOOKUP(U12,Minimas!$C$3:$CD$12,9,FALSE)</f>
        <v>#VALUE!</v>
      </c>
      <c r="AI12" s="53" t="e">
        <f>S12-HLOOKUP(U12,Minimas!$C$3:$CD$12,10,FALSE)</f>
        <v>#VALUE!</v>
      </c>
      <c r="AJ12" s="54" t="str">
        <f t="shared" si="3"/>
        <v xml:space="preserve"> </v>
      </c>
      <c r="AK12" s="54"/>
      <c r="AL12" s="54" t="str">
        <f t="shared" si="6"/>
        <v xml:space="preserve"> </v>
      </c>
      <c r="AM12" s="54" t="str">
        <f t="shared" si="4"/>
        <v xml:space="preserve"> </v>
      </c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</row>
    <row r="13" spans="1:123" s="5" customFormat="1" ht="30" customHeight="1" x14ac:dyDescent="0.2">
      <c r="B13" s="74"/>
      <c r="C13" s="75"/>
      <c r="D13" s="76"/>
      <c r="E13" s="77"/>
      <c r="F13" s="78"/>
      <c r="G13" s="106"/>
      <c r="H13" s="79"/>
      <c r="I13" s="77"/>
      <c r="J13" s="80"/>
      <c r="K13" s="81"/>
      <c r="L13" s="82"/>
      <c r="M13" s="82"/>
      <c r="N13" s="108" t="str">
        <f t="shared" si="0"/>
        <v/>
      </c>
      <c r="O13" s="81"/>
      <c r="P13" s="82"/>
      <c r="Q13" s="82"/>
      <c r="R13" s="108" t="str">
        <f t="shared" si="1"/>
        <v/>
      </c>
      <c r="S13" s="83" t="str">
        <f t="shared" si="2"/>
        <v/>
      </c>
      <c r="T13" s="84" t="str">
        <f t="shared" si="7"/>
        <v xml:space="preserve">   </v>
      </c>
      <c r="U13" s="85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VLOOKUP(J13,Minimas!$A$15:$F$29,2)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VLOOKUP(J13,Minimas!$G$15:$L$29,2)))))))</f>
        <v xml:space="preserve"> </v>
      </c>
      <c r="V13" s="86" t="str">
        <f t="shared" si="5"/>
        <v/>
      </c>
      <c r="AA13" s="53" t="e">
        <f>S13-HLOOKUP(U13,Minimas!$C$3:$CD$12,2,FALSE)</f>
        <v>#VALUE!</v>
      </c>
      <c r="AB13" s="53" t="e">
        <f>S13-HLOOKUP(U13,Minimas!$C$3:$CD$12,3,FALSE)</f>
        <v>#VALUE!</v>
      </c>
      <c r="AC13" s="53" t="e">
        <f>S13-HLOOKUP(U13,Minimas!$C$3:$CD$12,4,FALSE)</f>
        <v>#VALUE!</v>
      </c>
      <c r="AD13" s="53" t="e">
        <f>S13-HLOOKUP(U13,Minimas!$C$3:$CD$12,5,FALSE)</f>
        <v>#VALUE!</v>
      </c>
      <c r="AE13" s="53" t="e">
        <f>S13-HLOOKUP(U13,Minimas!$C$3:$CD$12,6,FALSE)</f>
        <v>#VALUE!</v>
      </c>
      <c r="AF13" s="53" t="e">
        <f>S13-HLOOKUP(U13,Minimas!$C$3:$CD$12,7,FALSE)</f>
        <v>#VALUE!</v>
      </c>
      <c r="AG13" s="53" t="e">
        <f>S13-HLOOKUP(U13,Minimas!$C$3:$CD$12,8,FALSE)</f>
        <v>#VALUE!</v>
      </c>
      <c r="AH13" s="53" t="e">
        <f>S13-HLOOKUP(U13,Minimas!$C$3:$CD$12,9,FALSE)</f>
        <v>#VALUE!</v>
      </c>
      <c r="AI13" s="53" t="e">
        <f>S13-HLOOKUP(U13,Minimas!$C$3:$CD$12,10,FALSE)</f>
        <v>#VALUE!</v>
      </c>
      <c r="AJ13" s="54" t="str">
        <f t="shared" si="3"/>
        <v xml:space="preserve"> </v>
      </c>
      <c r="AK13" s="54"/>
      <c r="AL13" s="54" t="str">
        <f t="shared" si="6"/>
        <v xml:space="preserve"> </v>
      </c>
      <c r="AM13" s="54" t="str">
        <f t="shared" si="4"/>
        <v xml:space="preserve"> 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23" s="5" customFormat="1" ht="30" customHeight="1" x14ac:dyDescent="0.2">
      <c r="B14" s="74"/>
      <c r="C14" s="75"/>
      <c r="D14" s="76"/>
      <c r="E14" s="77"/>
      <c r="F14" s="78"/>
      <c r="G14" s="106"/>
      <c r="H14" s="79"/>
      <c r="I14" s="77"/>
      <c r="J14" s="80"/>
      <c r="K14" s="81"/>
      <c r="L14" s="82"/>
      <c r="M14" s="82"/>
      <c r="N14" s="108" t="str">
        <f t="shared" si="0"/>
        <v/>
      </c>
      <c r="O14" s="81"/>
      <c r="P14" s="82"/>
      <c r="Q14" s="82"/>
      <c r="R14" s="108" t="str">
        <f t="shared" si="1"/>
        <v/>
      </c>
      <c r="S14" s="83" t="str">
        <f t="shared" si="2"/>
        <v/>
      </c>
      <c r="T14" s="84" t="str">
        <f t="shared" si="7"/>
        <v xml:space="preserve">   </v>
      </c>
      <c r="U14" s="85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VLOOKUP(J14,Minimas!$A$15:$F$29,2)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VLOOKUP(J14,Minimas!$G$15:$L$29,2)))))))</f>
        <v xml:space="preserve"> </v>
      </c>
      <c r="V14" s="86" t="str">
        <f t="shared" si="5"/>
        <v/>
      </c>
      <c r="AA14" s="53" t="e">
        <f>S14-HLOOKUP(U14,Minimas!$C$3:$CD$12,2,FALSE)</f>
        <v>#VALUE!</v>
      </c>
      <c r="AB14" s="53" t="e">
        <f>S14-HLOOKUP(U14,Minimas!$C$3:$CD$12,3,FALSE)</f>
        <v>#VALUE!</v>
      </c>
      <c r="AC14" s="53" t="e">
        <f>S14-HLOOKUP(U14,Minimas!$C$3:$CD$12,4,FALSE)</f>
        <v>#VALUE!</v>
      </c>
      <c r="AD14" s="53" t="e">
        <f>S14-HLOOKUP(U14,Minimas!$C$3:$CD$12,5,FALSE)</f>
        <v>#VALUE!</v>
      </c>
      <c r="AE14" s="53" t="e">
        <f>S14-HLOOKUP(U14,Minimas!$C$3:$CD$12,6,FALSE)</f>
        <v>#VALUE!</v>
      </c>
      <c r="AF14" s="53" t="e">
        <f>S14-HLOOKUP(U14,Minimas!$C$3:$CD$12,7,FALSE)</f>
        <v>#VALUE!</v>
      </c>
      <c r="AG14" s="53" t="e">
        <f>S14-HLOOKUP(U14,Minimas!$C$3:$CD$12,8,FALSE)</f>
        <v>#VALUE!</v>
      </c>
      <c r="AH14" s="53" t="e">
        <f>S14-HLOOKUP(U14,Minimas!$C$3:$CD$12,9,FALSE)</f>
        <v>#VALUE!</v>
      </c>
      <c r="AI14" s="53" t="e">
        <f>S14-HLOOKUP(U14,Minimas!$C$3:$CD$12,10,FALSE)</f>
        <v>#VALUE!</v>
      </c>
      <c r="AJ14" s="54" t="str">
        <f t="shared" si="3"/>
        <v xml:space="preserve"> </v>
      </c>
      <c r="AK14" s="54"/>
      <c r="AL14" s="54" t="str">
        <f t="shared" si="6"/>
        <v xml:space="preserve"> </v>
      </c>
      <c r="AM14" s="54" t="str">
        <f t="shared" si="4"/>
        <v xml:space="preserve"> 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</row>
    <row r="15" spans="1:123" s="5" customFormat="1" ht="30" customHeight="1" x14ac:dyDescent="0.2">
      <c r="B15" s="74"/>
      <c r="C15" s="75"/>
      <c r="D15" s="76"/>
      <c r="E15" s="77"/>
      <c r="F15" s="78"/>
      <c r="G15" s="106"/>
      <c r="H15" s="79"/>
      <c r="I15" s="77"/>
      <c r="J15" s="80"/>
      <c r="K15" s="81"/>
      <c r="L15" s="82"/>
      <c r="M15" s="82"/>
      <c r="N15" s="108" t="str">
        <f t="shared" si="0"/>
        <v/>
      </c>
      <c r="O15" s="81"/>
      <c r="P15" s="82"/>
      <c r="Q15" s="82"/>
      <c r="R15" s="108" t="str">
        <f t="shared" si="1"/>
        <v/>
      </c>
      <c r="S15" s="83" t="str">
        <f t="shared" si="2"/>
        <v/>
      </c>
      <c r="T15" s="84" t="str">
        <f t="shared" si="7"/>
        <v xml:space="preserve">   </v>
      </c>
      <c r="U15" s="85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VLOOKUP(J15,Minimas!$G$15:$L$29,2)))))))</f>
        <v xml:space="preserve"> </v>
      </c>
      <c r="V15" s="86" t="str">
        <f t="shared" si="5"/>
        <v/>
      </c>
      <c r="AA15" s="53" t="e">
        <f>S15-HLOOKUP(U15,Minimas!$C$3:$CD$12,2,FALSE)</f>
        <v>#VALUE!</v>
      </c>
      <c r="AB15" s="53" t="e">
        <f>S15-HLOOKUP(U15,Minimas!$C$3:$CD$12,3,FALSE)</f>
        <v>#VALUE!</v>
      </c>
      <c r="AC15" s="53" t="e">
        <f>S15-HLOOKUP(U15,Minimas!$C$3:$CD$12,4,FALSE)</f>
        <v>#VALUE!</v>
      </c>
      <c r="AD15" s="53" t="e">
        <f>S15-HLOOKUP(U15,Minimas!$C$3:$CD$12,5,FALSE)</f>
        <v>#VALUE!</v>
      </c>
      <c r="AE15" s="53" t="e">
        <f>S15-HLOOKUP(U15,Minimas!$C$3:$CD$12,6,FALSE)</f>
        <v>#VALUE!</v>
      </c>
      <c r="AF15" s="53" t="e">
        <f>S15-HLOOKUP(U15,Minimas!$C$3:$CD$12,7,FALSE)</f>
        <v>#VALUE!</v>
      </c>
      <c r="AG15" s="53" t="e">
        <f>S15-HLOOKUP(U15,Minimas!$C$3:$CD$12,8,FALSE)</f>
        <v>#VALUE!</v>
      </c>
      <c r="AH15" s="53" t="e">
        <f>S15-HLOOKUP(U15,Minimas!$C$3:$CD$12,9,FALSE)</f>
        <v>#VALUE!</v>
      </c>
      <c r="AI15" s="53" t="e">
        <f>S15-HLOOKUP(U15,Minimas!$C$3:$CD$12,10,FALSE)</f>
        <v>#VALUE!</v>
      </c>
      <c r="AJ15" s="54" t="str">
        <f t="shared" si="3"/>
        <v xml:space="preserve"> </v>
      </c>
      <c r="AK15" s="54"/>
      <c r="AL15" s="54" t="str">
        <f t="shared" si="6"/>
        <v xml:space="preserve"> </v>
      </c>
      <c r="AM15" s="54" t="str">
        <f t="shared" si="4"/>
        <v xml:space="preserve"> 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</row>
    <row r="16" spans="1:123" s="5" customFormat="1" ht="30" customHeight="1" x14ac:dyDescent="0.2">
      <c r="B16" s="74"/>
      <c r="C16" s="75"/>
      <c r="D16" s="76"/>
      <c r="E16" s="77"/>
      <c r="F16" s="78"/>
      <c r="G16" s="106"/>
      <c r="H16" s="79"/>
      <c r="I16" s="77"/>
      <c r="J16" s="80"/>
      <c r="K16" s="81"/>
      <c r="L16" s="82"/>
      <c r="M16" s="82"/>
      <c r="N16" s="108" t="str">
        <f t="shared" si="0"/>
        <v/>
      </c>
      <c r="O16" s="81"/>
      <c r="P16" s="82"/>
      <c r="Q16" s="82"/>
      <c r="R16" s="108" t="str">
        <f t="shared" si="1"/>
        <v/>
      </c>
      <c r="S16" s="83" t="str">
        <f t="shared" si="2"/>
        <v/>
      </c>
      <c r="T16" s="84" t="str">
        <f t="shared" si="7"/>
        <v xml:space="preserve">   </v>
      </c>
      <c r="U16" s="85" t="str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VLOOKUP(J16,Minimas!$A$15:$F$29,2)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VLOOKUP(J16,Minimas!$G$15:$L$29,2)))))))</f>
        <v xml:space="preserve"> </v>
      </c>
      <c r="V16" s="86" t="str">
        <f t="shared" si="5"/>
        <v/>
      </c>
      <c r="AA16" s="53" t="e">
        <f>S16-HLOOKUP(U16,Minimas!$C$3:$CD$12,2,FALSE)</f>
        <v>#VALUE!</v>
      </c>
      <c r="AB16" s="53" t="e">
        <f>S16-HLOOKUP(U16,Minimas!$C$3:$CD$12,3,FALSE)</f>
        <v>#VALUE!</v>
      </c>
      <c r="AC16" s="53" t="e">
        <f>S16-HLOOKUP(U16,Minimas!$C$3:$CD$12,4,FALSE)</f>
        <v>#VALUE!</v>
      </c>
      <c r="AD16" s="53" t="e">
        <f>S16-HLOOKUP(U16,Minimas!$C$3:$CD$12,5,FALSE)</f>
        <v>#VALUE!</v>
      </c>
      <c r="AE16" s="53" t="e">
        <f>S16-HLOOKUP(U16,Minimas!$C$3:$CD$12,6,FALSE)</f>
        <v>#VALUE!</v>
      </c>
      <c r="AF16" s="53" t="e">
        <f>S16-HLOOKUP(U16,Minimas!$C$3:$CD$12,7,FALSE)</f>
        <v>#VALUE!</v>
      </c>
      <c r="AG16" s="53" t="e">
        <f>S16-HLOOKUP(U16,Minimas!$C$3:$CD$12,8,FALSE)</f>
        <v>#VALUE!</v>
      </c>
      <c r="AH16" s="53" t="e">
        <f>S16-HLOOKUP(U16,Minimas!$C$3:$CD$12,9,FALSE)</f>
        <v>#VALUE!</v>
      </c>
      <c r="AI16" s="53" t="e">
        <f>S16-HLOOKUP(U16,Minimas!$C$3:$CD$12,10,FALSE)</f>
        <v>#VALUE!</v>
      </c>
      <c r="AJ16" s="54" t="str">
        <f t="shared" si="3"/>
        <v xml:space="preserve"> </v>
      </c>
      <c r="AK16" s="54"/>
      <c r="AL16" s="54" t="str">
        <f t="shared" si="6"/>
        <v xml:space="preserve"> </v>
      </c>
      <c r="AM16" s="54" t="str">
        <f t="shared" si="4"/>
        <v xml:space="preserve"> 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</row>
    <row r="17" spans="2:106" s="5" customFormat="1" ht="30" customHeight="1" x14ac:dyDescent="0.2">
      <c r="B17" s="74"/>
      <c r="C17" s="75"/>
      <c r="D17" s="76"/>
      <c r="E17" s="77"/>
      <c r="F17" s="78"/>
      <c r="G17" s="106"/>
      <c r="H17" s="79"/>
      <c r="I17" s="77"/>
      <c r="J17" s="80"/>
      <c r="K17" s="81"/>
      <c r="L17" s="82"/>
      <c r="M17" s="82"/>
      <c r="N17" s="108" t="str">
        <f t="shared" si="0"/>
        <v/>
      </c>
      <c r="O17" s="81"/>
      <c r="P17" s="82"/>
      <c r="Q17" s="82"/>
      <c r="R17" s="108" t="str">
        <f t="shared" si="1"/>
        <v/>
      </c>
      <c r="S17" s="83" t="str">
        <f t="shared" si="2"/>
        <v/>
      </c>
      <c r="T17" s="84" t="str">
        <f t="shared" si="7"/>
        <v xml:space="preserve">   </v>
      </c>
      <c r="U17" s="85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VLOOKUP(J17,Minimas!$G$15:$L$29,2)))))))</f>
        <v xml:space="preserve"> </v>
      </c>
      <c r="V17" s="86" t="str">
        <f t="shared" si="5"/>
        <v/>
      </c>
      <c r="AA17" s="53" t="e">
        <f>S17-HLOOKUP(U17,Minimas!$C$3:$CD$12,2,FALSE)</f>
        <v>#VALUE!</v>
      </c>
      <c r="AB17" s="53" t="e">
        <f>S17-HLOOKUP(U17,Minimas!$C$3:$CD$12,3,FALSE)</f>
        <v>#VALUE!</v>
      </c>
      <c r="AC17" s="53" t="e">
        <f>S17-HLOOKUP(U17,Minimas!$C$3:$CD$12,4,FALSE)</f>
        <v>#VALUE!</v>
      </c>
      <c r="AD17" s="53" t="e">
        <f>S17-HLOOKUP(U17,Minimas!$C$3:$CD$12,5,FALSE)</f>
        <v>#VALUE!</v>
      </c>
      <c r="AE17" s="53" t="e">
        <f>S17-HLOOKUP(U17,Minimas!$C$3:$CD$12,6,FALSE)</f>
        <v>#VALUE!</v>
      </c>
      <c r="AF17" s="53" t="e">
        <f>S17-HLOOKUP(U17,Minimas!$C$3:$CD$12,7,FALSE)</f>
        <v>#VALUE!</v>
      </c>
      <c r="AG17" s="53" t="e">
        <f>S17-HLOOKUP(U17,Minimas!$C$3:$CD$12,8,FALSE)</f>
        <v>#VALUE!</v>
      </c>
      <c r="AH17" s="53" t="e">
        <f>S17-HLOOKUP(U17,Minimas!$C$3:$CD$12,9,FALSE)</f>
        <v>#VALUE!</v>
      </c>
      <c r="AI17" s="53" t="e">
        <f>S17-HLOOKUP(U17,Minimas!$C$3:$CD$12,10,FALSE)</f>
        <v>#VALUE!</v>
      </c>
      <c r="AJ17" s="54" t="str">
        <f t="shared" si="3"/>
        <v xml:space="preserve"> </v>
      </c>
      <c r="AK17" s="54"/>
      <c r="AL17" s="54" t="str">
        <f t="shared" si="6"/>
        <v xml:space="preserve"> </v>
      </c>
      <c r="AM17" s="54" t="str">
        <f t="shared" si="4"/>
        <v xml:space="preserve"> 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2:106" s="5" customFormat="1" ht="30" customHeight="1" x14ac:dyDescent="0.2">
      <c r="B18" s="74"/>
      <c r="C18" s="75"/>
      <c r="D18" s="76"/>
      <c r="E18" s="77"/>
      <c r="F18" s="78"/>
      <c r="G18" s="106"/>
      <c r="H18" s="79"/>
      <c r="I18" s="77"/>
      <c r="J18" s="80"/>
      <c r="K18" s="81"/>
      <c r="L18" s="82"/>
      <c r="M18" s="82"/>
      <c r="N18" s="108" t="str">
        <f t="shared" si="0"/>
        <v/>
      </c>
      <c r="O18" s="81"/>
      <c r="P18" s="82"/>
      <c r="Q18" s="82"/>
      <c r="R18" s="108" t="str">
        <f t="shared" si="1"/>
        <v/>
      </c>
      <c r="S18" s="83" t="str">
        <f t="shared" si="2"/>
        <v/>
      </c>
      <c r="T18" s="84" t="str">
        <f t="shared" si="7"/>
        <v xml:space="preserve">   </v>
      </c>
      <c r="U18" s="85" t="str">
        <f>IF(E18=0," ",IF(E18="H",IF(G18&lt;=SENIORS_Min,VLOOKUP(J18,Minimas!$A$15:$F$29,6),IF(AND(G18&gt;=U20_Min,G18&lt;=U20_Max),VLOOKUP(J18,Minimas!$A$15:$F$29,5),IF(AND(G18&gt;=U17_Min,G18&lt;=U17_Max),VLOOKUP(J18,Minimas!$A$15:$F$29,4),IF(AND(G18&gt;=U15_Min,G18&lt;=U15_Max),VLOOKUP(J18,Minimas!$A$15:$F$29,3),VLOOKUP(J18,Minimas!$A$15:$F$29,2))))),IF(G18&lt;=SENIORS_Min,VLOOKUP(J18,Minimas!$G$15:$L$29,6),IF(AND(G18&gt;=U20_Min,G18&lt;=U20_Max),VLOOKUP(J18,Minimas!$G$15:$L$29,5),IF(AND(G18&gt;=U17_Min,G18&lt;=U17_Max),VLOOKUP(J18,Minimas!$G$15:$L$29,4),IF(AND(G18&gt;=U15_Min,G18&lt;=U15_Max),VLOOKUP(J18,Minimas!$G$15:$L$29,3),VLOOKUP(J18,Minimas!$G$15:$L$29,2)))))))</f>
        <v xml:space="preserve"> </v>
      </c>
      <c r="V18" s="86" t="str">
        <f t="shared" si="5"/>
        <v/>
      </c>
      <c r="AA18" s="53" t="e">
        <f>S18-HLOOKUP(U18,Minimas!$C$3:$CD$12,2,FALSE)</f>
        <v>#VALUE!</v>
      </c>
      <c r="AB18" s="53" t="e">
        <f>S18-HLOOKUP(U18,Minimas!$C$3:$CD$12,3,FALSE)</f>
        <v>#VALUE!</v>
      </c>
      <c r="AC18" s="53" t="e">
        <f>S18-HLOOKUP(U18,Minimas!$C$3:$CD$12,4,FALSE)</f>
        <v>#VALUE!</v>
      </c>
      <c r="AD18" s="53" t="e">
        <f>S18-HLOOKUP(U18,Minimas!$C$3:$CD$12,5,FALSE)</f>
        <v>#VALUE!</v>
      </c>
      <c r="AE18" s="53" t="e">
        <f>S18-HLOOKUP(U18,Minimas!$C$3:$CD$12,6,FALSE)</f>
        <v>#VALUE!</v>
      </c>
      <c r="AF18" s="53" t="e">
        <f>S18-HLOOKUP(U18,Minimas!$C$3:$CD$12,7,FALSE)</f>
        <v>#VALUE!</v>
      </c>
      <c r="AG18" s="53" t="e">
        <f>S18-HLOOKUP(U18,Minimas!$C$3:$CD$12,8,FALSE)</f>
        <v>#VALUE!</v>
      </c>
      <c r="AH18" s="53" t="e">
        <f>S18-HLOOKUP(U18,Minimas!$C$3:$CD$12,9,FALSE)</f>
        <v>#VALUE!</v>
      </c>
      <c r="AI18" s="53" t="e">
        <f>S18-HLOOKUP(U18,Minimas!$C$3:$CD$12,10,FALSE)</f>
        <v>#VALUE!</v>
      </c>
      <c r="AJ18" s="54" t="str">
        <f t="shared" si="3"/>
        <v xml:space="preserve"> </v>
      </c>
      <c r="AK18" s="54"/>
      <c r="AL18" s="54" t="str">
        <f t="shared" si="6"/>
        <v xml:space="preserve"> </v>
      </c>
      <c r="AM18" s="54" t="str">
        <f t="shared" si="4"/>
        <v xml:space="preserve"> 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2:106" s="5" customFormat="1" ht="30" customHeight="1" x14ac:dyDescent="0.2">
      <c r="B19" s="74"/>
      <c r="C19" s="75"/>
      <c r="D19" s="76"/>
      <c r="E19" s="77"/>
      <c r="F19" s="78"/>
      <c r="G19" s="106"/>
      <c r="H19" s="79"/>
      <c r="I19" s="77"/>
      <c r="J19" s="80"/>
      <c r="K19" s="81"/>
      <c r="L19" s="82"/>
      <c r="M19" s="82"/>
      <c r="N19" s="108" t="str">
        <f t="shared" si="0"/>
        <v/>
      </c>
      <c r="O19" s="81"/>
      <c r="P19" s="82"/>
      <c r="Q19" s="82"/>
      <c r="R19" s="108" t="str">
        <f t="shared" si="1"/>
        <v/>
      </c>
      <c r="S19" s="83" t="str">
        <f t="shared" si="2"/>
        <v/>
      </c>
      <c r="T19" s="84" t="str">
        <f t="shared" si="7"/>
        <v xml:space="preserve">   </v>
      </c>
      <c r="U19" s="85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VLOOKUP(J19,Minimas!$A$15:$F$29,2)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VLOOKUP(J19,Minimas!$G$15:$L$29,2)))))))</f>
        <v xml:space="preserve"> </v>
      </c>
      <c r="V19" s="86" t="str">
        <f t="shared" si="5"/>
        <v/>
      </c>
      <c r="AA19" s="53" t="e">
        <f>S19-HLOOKUP(U19,Minimas!$C$3:$CD$12,2,FALSE)</f>
        <v>#VALUE!</v>
      </c>
      <c r="AB19" s="53" t="e">
        <f>S19-HLOOKUP(U19,Minimas!$C$3:$CD$12,3,FALSE)</f>
        <v>#VALUE!</v>
      </c>
      <c r="AC19" s="53" t="e">
        <f>S19-HLOOKUP(U19,Minimas!$C$3:$CD$12,4,FALSE)</f>
        <v>#VALUE!</v>
      </c>
      <c r="AD19" s="53" t="e">
        <f>S19-HLOOKUP(U19,Minimas!$C$3:$CD$12,5,FALSE)</f>
        <v>#VALUE!</v>
      </c>
      <c r="AE19" s="53" t="e">
        <f>S19-HLOOKUP(U19,Minimas!$C$3:$CD$12,6,FALSE)</f>
        <v>#VALUE!</v>
      </c>
      <c r="AF19" s="53" t="e">
        <f>S19-HLOOKUP(U19,Minimas!$C$3:$CD$12,7,FALSE)</f>
        <v>#VALUE!</v>
      </c>
      <c r="AG19" s="53" t="e">
        <f>S19-HLOOKUP(U19,Minimas!$C$3:$CD$12,8,FALSE)</f>
        <v>#VALUE!</v>
      </c>
      <c r="AH19" s="53" t="e">
        <f>S19-HLOOKUP(U19,Minimas!$C$3:$CD$12,9,FALSE)</f>
        <v>#VALUE!</v>
      </c>
      <c r="AI19" s="53" t="e">
        <f>S19-HLOOKUP(U19,Minimas!$C$3:$CD$12,10,FALSE)</f>
        <v>#VALUE!</v>
      </c>
      <c r="AJ19" s="54" t="str">
        <f t="shared" si="3"/>
        <v xml:space="preserve"> </v>
      </c>
      <c r="AK19" s="54"/>
      <c r="AL19" s="54" t="str">
        <f t="shared" si="6"/>
        <v xml:space="preserve"> </v>
      </c>
      <c r="AM19" s="54" t="str">
        <f t="shared" si="4"/>
        <v xml:space="preserve"> 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2:106" s="5" customFormat="1" ht="30" customHeight="1" x14ac:dyDescent="0.2">
      <c r="B20" s="74"/>
      <c r="C20" s="75"/>
      <c r="D20" s="76"/>
      <c r="E20" s="77"/>
      <c r="F20" s="78"/>
      <c r="G20" s="106"/>
      <c r="H20" s="79"/>
      <c r="I20" s="77"/>
      <c r="J20" s="80"/>
      <c r="K20" s="81"/>
      <c r="L20" s="82"/>
      <c r="M20" s="82"/>
      <c r="N20" s="108" t="str">
        <f t="shared" si="0"/>
        <v/>
      </c>
      <c r="O20" s="81"/>
      <c r="P20" s="82"/>
      <c r="Q20" s="82"/>
      <c r="R20" s="108" t="str">
        <f t="shared" si="1"/>
        <v/>
      </c>
      <c r="S20" s="83" t="str">
        <f t="shared" si="2"/>
        <v/>
      </c>
      <c r="T20" s="84" t="str">
        <f t="shared" si="7"/>
        <v xml:space="preserve">   </v>
      </c>
      <c r="U20" s="85" t="str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VLOOKUP(J20,Minimas!$A$15:$F$29,2)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VLOOKUP(J20,Minimas!$G$15:$L$29,2)))))))</f>
        <v xml:space="preserve"> </v>
      </c>
      <c r="V20" s="86" t="str">
        <f t="shared" si="5"/>
        <v/>
      </c>
      <c r="AA20" s="53" t="e">
        <f>S20-HLOOKUP(U20,Minimas!$C$3:$CD$12,2,FALSE)</f>
        <v>#VALUE!</v>
      </c>
      <c r="AB20" s="53" t="e">
        <f>S20-HLOOKUP(U20,Minimas!$C$3:$CD$12,3,FALSE)</f>
        <v>#VALUE!</v>
      </c>
      <c r="AC20" s="53" t="e">
        <f>S20-HLOOKUP(U20,Minimas!$C$3:$CD$12,4,FALSE)</f>
        <v>#VALUE!</v>
      </c>
      <c r="AD20" s="53" t="e">
        <f>S20-HLOOKUP(U20,Minimas!$C$3:$CD$12,5,FALSE)</f>
        <v>#VALUE!</v>
      </c>
      <c r="AE20" s="53" t="e">
        <f>S20-HLOOKUP(U20,Minimas!$C$3:$CD$12,6,FALSE)</f>
        <v>#VALUE!</v>
      </c>
      <c r="AF20" s="53" t="e">
        <f>S20-HLOOKUP(U20,Minimas!$C$3:$CD$12,7,FALSE)</f>
        <v>#VALUE!</v>
      </c>
      <c r="AG20" s="53" t="e">
        <f>S20-HLOOKUP(U20,Minimas!$C$3:$CD$12,8,FALSE)</f>
        <v>#VALUE!</v>
      </c>
      <c r="AH20" s="53" t="e">
        <f>S20-HLOOKUP(U20,Minimas!$C$3:$CD$12,9,FALSE)</f>
        <v>#VALUE!</v>
      </c>
      <c r="AI20" s="53" t="e">
        <f>S20-HLOOKUP(U20,Minimas!$C$3:$CD$12,10,FALSE)</f>
        <v>#VALUE!</v>
      </c>
      <c r="AJ20" s="54" t="str">
        <f t="shared" si="3"/>
        <v xml:space="preserve"> </v>
      </c>
      <c r="AK20" s="54"/>
      <c r="AL20" s="54" t="str">
        <f t="shared" si="6"/>
        <v xml:space="preserve"> </v>
      </c>
      <c r="AM20" s="54" t="str">
        <f t="shared" si="4"/>
        <v xml:space="preserve"> </v>
      </c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2:106" s="5" customFormat="1" ht="30" customHeight="1" x14ac:dyDescent="0.2">
      <c r="B21" s="74"/>
      <c r="C21" s="75"/>
      <c r="D21" s="76"/>
      <c r="E21" s="77"/>
      <c r="F21" s="78"/>
      <c r="G21" s="106"/>
      <c r="H21" s="79"/>
      <c r="I21" s="77"/>
      <c r="J21" s="80"/>
      <c r="K21" s="81"/>
      <c r="L21" s="82"/>
      <c r="M21" s="82"/>
      <c r="N21" s="108" t="str">
        <f t="shared" si="0"/>
        <v/>
      </c>
      <c r="O21" s="81"/>
      <c r="P21" s="82"/>
      <c r="Q21" s="82"/>
      <c r="R21" s="108" t="str">
        <f t="shared" si="1"/>
        <v/>
      </c>
      <c r="S21" s="83" t="str">
        <f t="shared" si="2"/>
        <v/>
      </c>
      <c r="T21" s="84" t="str">
        <f t="shared" si="7"/>
        <v xml:space="preserve">   </v>
      </c>
      <c r="U21" s="85" t="str">
        <f>IF(E21=0," ",IF(E21="H",IF(G21&lt;=SENIORS_Min,VLOOKUP(J21,Minimas!$A$15:$F$29,6),IF(AND(G21&gt;=U20_Min,G21&lt;=U20_Max),VLOOKUP(J21,Minimas!$A$15:$F$29,5),IF(AND(G21&gt;=U17_Min,G21&lt;=U17_Max),VLOOKUP(J21,Minimas!$A$15:$F$29,4),IF(AND(G21&gt;=U15_Min,G21&lt;=U15_Max),VLOOKUP(J21,Minimas!$A$15:$F$29,3),VLOOKUP(J21,Minimas!$A$15:$F$29,2))))),IF(G21&lt;=SENIORS_Min,VLOOKUP(J21,Minimas!$G$15:$L$29,6),IF(AND(G21&gt;=U20_Min,G21&lt;=U20_Max),VLOOKUP(J21,Minimas!$G$15:$L$29,5),IF(AND(G21&gt;=U17_Min,G21&lt;=U17_Max),VLOOKUP(J21,Minimas!$G$15:$L$29,4),IF(AND(G21&gt;=U15_Min,G21&lt;=U15_Max),VLOOKUP(J21,Minimas!$G$15:$L$29,3),VLOOKUP(J21,Minimas!$G$15:$L$29,2)))))))</f>
        <v xml:space="preserve"> </v>
      </c>
      <c r="V21" s="86" t="str">
        <f t="shared" si="5"/>
        <v/>
      </c>
      <c r="AA21" s="53" t="e">
        <f>S21-HLOOKUP(U21,Minimas!$C$3:$CD$12,2,FALSE)</f>
        <v>#VALUE!</v>
      </c>
      <c r="AB21" s="53" t="e">
        <f>S21-HLOOKUP(U21,Minimas!$C$3:$CD$12,3,FALSE)</f>
        <v>#VALUE!</v>
      </c>
      <c r="AC21" s="53" t="e">
        <f>S21-HLOOKUP(U21,Minimas!$C$3:$CD$12,4,FALSE)</f>
        <v>#VALUE!</v>
      </c>
      <c r="AD21" s="53" t="e">
        <f>S21-HLOOKUP(U21,Minimas!$C$3:$CD$12,5,FALSE)</f>
        <v>#VALUE!</v>
      </c>
      <c r="AE21" s="53" t="e">
        <f>S21-HLOOKUP(U21,Minimas!$C$3:$CD$12,6,FALSE)</f>
        <v>#VALUE!</v>
      </c>
      <c r="AF21" s="53" t="e">
        <f>S21-HLOOKUP(U21,Minimas!$C$3:$CD$12,7,FALSE)</f>
        <v>#VALUE!</v>
      </c>
      <c r="AG21" s="53" t="e">
        <f>S21-HLOOKUP(U21,Minimas!$C$3:$CD$12,8,FALSE)</f>
        <v>#VALUE!</v>
      </c>
      <c r="AH21" s="53" t="e">
        <f>S21-HLOOKUP(U21,Minimas!$C$3:$CD$12,9,FALSE)</f>
        <v>#VALUE!</v>
      </c>
      <c r="AI21" s="53" t="e">
        <f>S21-HLOOKUP(U21,Minimas!$C$3:$CD$12,10,FALSE)</f>
        <v>#VALUE!</v>
      </c>
      <c r="AJ21" s="54" t="str">
        <f t="shared" si="3"/>
        <v xml:space="preserve"> </v>
      </c>
      <c r="AK21" s="54"/>
      <c r="AL21" s="54" t="str">
        <f t="shared" si="6"/>
        <v xml:space="preserve"> </v>
      </c>
      <c r="AM21" s="54" t="str">
        <f t="shared" si="4"/>
        <v xml:space="preserve"> 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2:106" s="5" customFormat="1" ht="30" customHeight="1" x14ac:dyDescent="0.2">
      <c r="B22" s="74"/>
      <c r="C22" s="75"/>
      <c r="D22" s="76"/>
      <c r="E22" s="77"/>
      <c r="F22" s="78"/>
      <c r="G22" s="106"/>
      <c r="H22" s="79"/>
      <c r="I22" s="77"/>
      <c r="J22" s="80"/>
      <c r="K22" s="81"/>
      <c r="L22" s="82"/>
      <c r="M22" s="82"/>
      <c r="N22" s="108" t="str">
        <f t="shared" si="0"/>
        <v/>
      </c>
      <c r="O22" s="81"/>
      <c r="P22" s="82"/>
      <c r="Q22" s="82"/>
      <c r="R22" s="108" t="str">
        <f t="shared" si="1"/>
        <v/>
      </c>
      <c r="S22" s="83" t="str">
        <f t="shared" si="2"/>
        <v/>
      </c>
      <c r="T22" s="84" t="str">
        <f t="shared" si="7"/>
        <v xml:space="preserve">   </v>
      </c>
      <c r="U22" s="85" t="str">
        <f>IF(E22=0," ",IF(E22="H",IF(G22&lt;=SENIORS_Min,VLOOKUP(J22,Minimas!$A$15:$F$29,6),IF(AND(G22&gt;=U20_Min,G22&lt;=U20_Max),VLOOKUP(J22,Minimas!$A$15:$F$29,5),IF(AND(G22&gt;=U17_Min,G22&lt;=U17_Max),VLOOKUP(J22,Minimas!$A$15:$F$29,4),IF(AND(G22&gt;=U15_Min,G22&lt;=U15_Max),VLOOKUP(J22,Minimas!$A$15:$F$29,3),VLOOKUP(J22,Minimas!$A$15:$F$29,2))))),IF(G22&lt;=SENIORS_Min,VLOOKUP(J22,Minimas!$G$15:$L$29,6),IF(AND(G22&gt;=U20_Min,G22&lt;=U20_Max),VLOOKUP(J22,Minimas!$G$15:$L$29,5),IF(AND(G22&gt;=U17_Min,G22&lt;=U17_Max),VLOOKUP(J22,Minimas!$G$15:$L$29,4),IF(AND(G22&gt;=U15_Min,G22&lt;=U15_Max),VLOOKUP(J22,Minimas!$G$15:$L$29,3),VLOOKUP(J22,Minimas!$G$15:$L$29,2)))))))</f>
        <v xml:space="preserve"> </v>
      </c>
      <c r="V22" s="86" t="str">
        <f t="shared" si="5"/>
        <v/>
      </c>
      <c r="AA22" s="53" t="e">
        <f>S22-HLOOKUP(U22,Minimas!$C$3:$CD$12,2,FALSE)</f>
        <v>#VALUE!</v>
      </c>
      <c r="AB22" s="53" t="e">
        <f>S22-HLOOKUP(U22,Minimas!$C$3:$CD$12,3,FALSE)</f>
        <v>#VALUE!</v>
      </c>
      <c r="AC22" s="53" t="e">
        <f>S22-HLOOKUP(U22,Minimas!$C$3:$CD$12,4,FALSE)</f>
        <v>#VALUE!</v>
      </c>
      <c r="AD22" s="53" t="e">
        <f>S22-HLOOKUP(U22,Minimas!$C$3:$CD$12,5,FALSE)</f>
        <v>#VALUE!</v>
      </c>
      <c r="AE22" s="53" t="e">
        <f>S22-HLOOKUP(U22,Minimas!$C$3:$CD$12,6,FALSE)</f>
        <v>#VALUE!</v>
      </c>
      <c r="AF22" s="53" t="e">
        <f>S22-HLOOKUP(U22,Minimas!$C$3:$CD$12,7,FALSE)</f>
        <v>#VALUE!</v>
      </c>
      <c r="AG22" s="53" t="e">
        <f>S22-HLOOKUP(U22,Minimas!$C$3:$CD$12,8,FALSE)</f>
        <v>#VALUE!</v>
      </c>
      <c r="AH22" s="53" t="e">
        <f>S22-HLOOKUP(U22,Minimas!$C$3:$CD$12,9,FALSE)</f>
        <v>#VALUE!</v>
      </c>
      <c r="AI22" s="53" t="e">
        <f>S22-HLOOKUP(U22,Minimas!$C$3:$CD$12,10,FALSE)</f>
        <v>#VALUE!</v>
      </c>
      <c r="AJ22" s="54" t="str">
        <f t="shared" si="3"/>
        <v xml:space="preserve"> </v>
      </c>
      <c r="AK22" s="54"/>
      <c r="AL22" s="54" t="str">
        <f t="shared" si="6"/>
        <v xml:space="preserve"> </v>
      </c>
      <c r="AM22" s="54" t="str">
        <f t="shared" si="4"/>
        <v xml:space="preserve"> </v>
      </c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</row>
    <row r="23" spans="2:106" s="5" customFormat="1" ht="30" customHeight="1" x14ac:dyDescent="0.2">
      <c r="B23" s="74"/>
      <c r="C23" s="75"/>
      <c r="D23" s="76"/>
      <c r="E23" s="77"/>
      <c r="F23" s="78"/>
      <c r="G23" s="106"/>
      <c r="H23" s="79"/>
      <c r="I23" s="77"/>
      <c r="J23" s="80"/>
      <c r="K23" s="81"/>
      <c r="L23" s="82"/>
      <c r="M23" s="82"/>
      <c r="N23" s="108" t="str">
        <f t="shared" si="0"/>
        <v/>
      </c>
      <c r="O23" s="81"/>
      <c r="P23" s="82"/>
      <c r="Q23" s="82"/>
      <c r="R23" s="108" t="str">
        <f t="shared" si="1"/>
        <v/>
      </c>
      <c r="S23" s="83" t="str">
        <f t="shared" si="2"/>
        <v/>
      </c>
      <c r="T23" s="84" t="str">
        <f t="shared" si="7"/>
        <v xml:space="preserve">   </v>
      </c>
      <c r="U23" s="85" t="str">
        <f>IF(E23=0," ",IF(E23="H",IF(G23&lt;=SENIORS_Min,VLOOKUP(J23,Minimas!$A$15:$F$29,6),IF(AND(G23&gt;=U20_Min,G23&lt;=U20_Max),VLOOKUP(J23,Minimas!$A$15:$F$29,5),IF(AND(G23&gt;=U17_Min,G23&lt;=U17_Max),VLOOKUP(J23,Minimas!$A$15:$F$29,4),IF(AND(G23&gt;=U15_Min,G23&lt;=U15_Max),VLOOKUP(J23,Minimas!$A$15:$F$29,3),VLOOKUP(J23,Minimas!$A$15:$F$29,2))))),IF(G23&lt;=SENIORS_Min,VLOOKUP(J23,Minimas!$G$15:$L$29,6),IF(AND(G23&gt;=U20_Min,G23&lt;=U20_Max),VLOOKUP(J23,Minimas!$G$15:$L$29,5),IF(AND(G23&gt;=U17_Min,G23&lt;=U17_Max),VLOOKUP(J23,Minimas!$G$15:$L$29,4),IF(AND(G23&gt;=U15_Min,G23&lt;=U15_Max),VLOOKUP(J23,Minimas!$G$15:$L$29,3),VLOOKUP(J23,Minimas!$G$15:$L$29,2)))))))</f>
        <v xml:space="preserve"> </v>
      </c>
      <c r="V23" s="86" t="str">
        <f t="shared" si="5"/>
        <v/>
      </c>
      <c r="AA23" s="53" t="e">
        <f>S23-HLOOKUP(U23,Minimas!$C$3:$CD$12,2,FALSE)</f>
        <v>#VALUE!</v>
      </c>
      <c r="AB23" s="53" t="e">
        <f>S23-HLOOKUP(U23,Minimas!$C$3:$CD$12,3,FALSE)</f>
        <v>#VALUE!</v>
      </c>
      <c r="AC23" s="53" t="e">
        <f>S23-HLOOKUP(U23,Minimas!$C$3:$CD$12,4,FALSE)</f>
        <v>#VALUE!</v>
      </c>
      <c r="AD23" s="53" t="e">
        <f>S23-HLOOKUP(U23,Minimas!$C$3:$CD$12,5,FALSE)</f>
        <v>#VALUE!</v>
      </c>
      <c r="AE23" s="53" t="e">
        <f>S23-HLOOKUP(U23,Minimas!$C$3:$CD$12,6,FALSE)</f>
        <v>#VALUE!</v>
      </c>
      <c r="AF23" s="53" t="e">
        <f>S23-HLOOKUP(U23,Minimas!$C$3:$CD$12,7,FALSE)</f>
        <v>#VALUE!</v>
      </c>
      <c r="AG23" s="53" t="e">
        <f>S23-HLOOKUP(U23,Minimas!$C$3:$CD$12,8,FALSE)</f>
        <v>#VALUE!</v>
      </c>
      <c r="AH23" s="53" t="e">
        <f>S23-HLOOKUP(U23,Minimas!$C$3:$CD$12,9,FALSE)</f>
        <v>#VALUE!</v>
      </c>
      <c r="AI23" s="53" t="e">
        <f>S23-HLOOKUP(U23,Minimas!$C$3:$CD$12,10,FALSE)</f>
        <v>#VALUE!</v>
      </c>
      <c r="AJ23" s="54" t="str">
        <f t="shared" si="3"/>
        <v xml:space="preserve"> </v>
      </c>
      <c r="AK23" s="54"/>
      <c r="AL23" s="54" t="str">
        <f t="shared" si="6"/>
        <v xml:space="preserve"> </v>
      </c>
      <c r="AM23" s="54" t="str">
        <f t="shared" si="4"/>
        <v xml:space="preserve"> 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</row>
    <row r="24" spans="2:106" s="5" customFormat="1" ht="30" customHeight="1" thickBot="1" x14ac:dyDescent="0.25">
      <c r="B24" s="87"/>
      <c r="C24" s="88"/>
      <c r="D24" s="89"/>
      <c r="E24" s="90"/>
      <c r="F24" s="91"/>
      <c r="G24" s="92"/>
      <c r="H24" s="93"/>
      <c r="I24" s="90"/>
      <c r="J24" s="94"/>
      <c r="K24" s="95"/>
      <c r="L24" s="96"/>
      <c r="M24" s="96"/>
      <c r="N24" s="109" t="str">
        <f t="shared" si="0"/>
        <v/>
      </c>
      <c r="O24" s="95"/>
      <c r="P24" s="96"/>
      <c r="Q24" s="96"/>
      <c r="R24" s="109" t="str">
        <f t="shared" si="1"/>
        <v/>
      </c>
      <c r="S24" s="97" t="str">
        <f t="shared" si="2"/>
        <v/>
      </c>
      <c r="T24" s="98" t="str">
        <f t="shared" ref="T24" si="8">+CONCATENATE(AL24," ",AM24)</f>
        <v xml:space="preserve">   </v>
      </c>
      <c r="U24" s="99" t="str">
        <f>IF(E24=0," ",IF(E24="H",IF(G24&lt;=SENIORS_Min,VLOOKUP(J24,Minimas!$A$15:$F$29,6),IF(AND(G24&gt;=U20_Min,G24&lt;=U20_Max),VLOOKUP(J24,Minimas!$A$15:$F$29,5),IF(AND(G24&gt;=U17_Min,G24&lt;=U17_Max),VLOOKUP(J24,Minimas!$A$15:$F$29,4),IF(AND(G24&gt;=U15_Min,G24&lt;=U15_Max),VLOOKUP(J24,Minimas!$A$15:$F$29,3),VLOOKUP(J24,Minimas!$A$15:$F$29,2))))),IF(G24&lt;=SENIORS_Min,VLOOKUP(J24,Minimas!$G$15:$L$29,6),IF(AND(G24&gt;=U20_Min,G24&lt;=U20_Max),VLOOKUP(J24,Minimas!$G$15:$L$29,5),IF(AND(G24&gt;=U17_Min,G24&lt;=U17_Max),VLOOKUP(J24,Minimas!$G$15:$L$29,4),IF(AND(G24&gt;=U15_Min,G24&lt;=U15_Max),VLOOKUP(J24,Minimas!$G$15:$L$29,3),VLOOKUP(J24,Minimas!$G$15:$L$29,2)))))))</f>
        <v xml:space="preserve"> </v>
      </c>
      <c r="V24" s="100" t="str">
        <f t="shared" si="5"/>
        <v/>
      </c>
      <c r="AA24" s="53" t="e">
        <f>S24-HLOOKUP(U24,Minimas!$C$3:$CD$12,2,FALSE)</f>
        <v>#VALUE!</v>
      </c>
      <c r="AB24" s="53" t="e">
        <f>S24-HLOOKUP(U24,Minimas!$C$3:$CD$12,3,FALSE)</f>
        <v>#VALUE!</v>
      </c>
      <c r="AC24" s="53" t="e">
        <f>S24-HLOOKUP(U24,Minimas!$C$3:$CD$12,4,FALSE)</f>
        <v>#VALUE!</v>
      </c>
      <c r="AD24" s="53" t="e">
        <f>S24-HLOOKUP(U24,Minimas!$C$3:$CD$12,5,FALSE)</f>
        <v>#VALUE!</v>
      </c>
      <c r="AE24" s="53" t="e">
        <f>S24-HLOOKUP(U24,Minimas!$C$3:$CD$12,6,FALSE)</f>
        <v>#VALUE!</v>
      </c>
      <c r="AF24" s="53" t="e">
        <f>S24-HLOOKUP(U24,Minimas!$C$3:$CD$12,7,FALSE)</f>
        <v>#VALUE!</v>
      </c>
      <c r="AG24" s="53" t="e">
        <f>S24-HLOOKUP(U24,Minimas!$C$3:$CD$12,8,FALSE)</f>
        <v>#VALUE!</v>
      </c>
      <c r="AH24" s="53" t="e">
        <f>S24-HLOOKUP(U24,Minimas!$C$3:$CD$12,9,FALSE)</f>
        <v>#VALUE!</v>
      </c>
      <c r="AI24" s="53" t="e">
        <f>S24-HLOOKUP(U24,Minimas!$C$3:$CD$12,10,FALSE)</f>
        <v>#VALUE!</v>
      </c>
      <c r="AJ24" s="54" t="str">
        <f t="shared" si="3"/>
        <v xml:space="preserve"> </v>
      </c>
      <c r="AK24" s="54"/>
      <c r="AL24" s="54" t="str">
        <f t="shared" si="6"/>
        <v xml:space="preserve"> </v>
      </c>
      <c r="AM24" s="54" t="str">
        <f t="shared" si="4"/>
        <v xml:space="preserve"> </v>
      </c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</row>
    <row r="25" spans="2:106" x14ac:dyDescent="0.2">
      <c r="N25" s="1"/>
    </row>
  </sheetData>
  <mergeCells count="6">
    <mergeCell ref="D2:J2"/>
    <mergeCell ref="D3:J3"/>
    <mergeCell ref="M2:R2"/>
    <mergeCell ref="U2:V2"/>
    <mergeCell ref="M3:R3"/>
    <mergeCell ref="U3:V3"/>
  </mergeCells>
  <phoneticPr fontId="0" type="noConversion"/>
  <conditionalFormatting sqref="K7:M24">
    <cfRule type="cellIs" dxfId="3" priority="4" operator="lessThan">
      <formula>0</formula>
    </cfRule>
  </conditionalFormatting>
  <conditionalFormatting sqref="O7:Q24">
    <cfRule type="cellIs" dxfId="2" priority="3" operator="lessThan">
      <formula>0</formula>
    </cfRule>
  </conditionalFormatting>
  <conditionalFormatting sqref="O7:Q24 K7:M24">
    <cfRule type="cellIs" dxfId="1" priority="2" operator="lessThan">
      <formula>0</formula>
    </cfRule>
  </conditionalFormatting>
  <conditionalFormatting sqref="M7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L12:M12 L13:M13 D8:D12 D13:D24 L23:M23 L22:M22 L21:M21 L20:M20 L16:M19 L15:M15 M14 L24:M24" unlockedFormula="1"/>
    <ignoredError sqref="N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3:CD38"/>
  <sheetViews>
    <sheetView workbookViewId="0">
      <selection activeCell="C38" sqref="C38"/>
    </sheetView>
  </sheetViews>
  <sheetFormatPr defaultColWidth="11.42578125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49" t="s">
        <v>72</v>
      </c>
      <c r="D3" s="49" t="s">
        <v>73</v>
      </c>
      <c r="E3" s="49" t="s">
        <v>74</v>
      </c>
      <c r="F3" s="49" t="s">
        <v>84</v>
      </c>
      <c r="G3" s="49" t="s">
        <v>76</v>
      </c>
      <c r="H3" s="49" t="s">
        <v>77</v>
      </c>
      <c r="I3" s="49" t="s">
        <v>78</v>
      </c>
      <c r="J3" s="49" t="s">
        <v>79</v>
      </c>
      <c r="K3" s="49" t="s">
        <v>80</v>
      </c>
      <c r="L3" s="49" t="s">
        <v>81</v>
      </c>
      <c r="M3" s="49" t="s">
        <v>82</v>
      </c>
      <c r="N3" s="49" t="s">
        <v>83</v>
      </c>
      <c r="O3" s="49" t="s">
        <v>91</v>
      </c>
      <c r="P3" s="49" t="s">
        <v>75</v>
      </c>
      <c r="Q3" s="49" t="s">
        <v>85</v>
      </c>
      <c r="R3" s="49" t="s">
        <v>86</v>
      </c>
      <c r="S3" s="49" t="s">
        <v>87</v>
      </c>
      <c r="T3" s="49" t="s">
        <v>88</v>
      </c>
      <c r="U3" s="49" t="s">
        <v>89</v>
      </c>
      <c r="V3" s="49" t="s">
        <v>90</v>
      </c>
      <c r="W3" s="49" t="s">
        <v>92</v>
      </c>
      <c r="X3" s="49" t="s">
        <v>93</v>
      </c>
      <c r="Y3" s="49" t="s">
        <v>94</v>
      </c>
      <c r="Z3" s="49" t="s">
        <v>95</v>
      </c>
      <c r="AA3" s="49" t="s">
        <v>96</v>
      </c>
      <c r="AB3" s="49" t="s">
        <v>97</v>
      </c>
      <c r="AC3" s="49" t="s">
        <v>98</v>
      </c>
      <c r="AD3" s="49" t="s">
        <v>99</v>
      </c>
      <c r="AE3" s="49" t="s">
        <v>100</v>
      </c>
      <c r="AF3" s="49" t="s">
        <v>101</v>
      </c>
      <c r="AG3" s="49" t="s">
        <v>102</v>
      </c>
      <c r="AH3" s="49" t="s">
        <v>103</v>
      </c>
      <c r="AI3" s="49" t="s">
        <v>104</v>
      </c>
      <c r="AJ3" s="49" t="s">
        <v>105</v>
      </c>
      <c r="AK3" s="49" t="s">
        <v>106</v>
      </c>
      <c r="AL3" s="49" t="s">
        <v>107</v>
      </c>
      <c r="AM3" s="49" t="s">
        <v>108</v>
      </c>
      <c r="AN3" s="49" t="s">
        <v>109</v>
      </c>
      <c r="AO3" s="49" t="s">
        <v>110</v>
      </c>
      <c r="AP3" s="49" t="s">
        <v>111</v>
      </c>
      <c r="AQ3" s="36" t="s">
        <v>32</v>
      </c>
      <c r="AR3" s="36" t="s">
        <v>33</v>
      </c>
      <c r="AS3" s="36" t="s">
        <v>34</v>
      </c>
      <c r="AT3" s="36" t="s">
        <v>35</v>
      </c>
      <c r="AU3" s="36" t="s">
        <v>36</v>
      </c>
      <c r="AV3" s="36" t="s">
        <v>37</v>
      </c>
      <c r="AW3" s="36" t="s">
        <v>38</v>
      </c>
      <c r="AX3" s="36" t="s">
        <v>39</v>
      </c>
      <c r="AY3" s="36" t="s">
        <v>40</v>
      </c>
      <c r="AZ3" s="36" t="s">
        <v>41</v>
      </c>
      <c r="BA3" s="36" t="s">
        <v>42</v>
      </c>
      <c r="BB3" s="36" t="s">
        <v>43</v>
      </c>
      <c r="BC3" s="36" t="s">
        <v>44</v>
      </c>
      <c r="BD3" s="36" t="s">
        <v>45</v>
      </c>
      <c r="BE3" s="36" t="s">
        <v>46</v>
      </c>
      <c r="BF3" s="36" t="s">
        <v>47</v>
      </c>
      <c r="BG3" s="36" t="s">
        <v>48</v>
      </c>
      <c r="BH3" s="36" t="s">
        <v>49</v>
      </c>
      <c r="BI3" s="36" t="s">
        <v>50</v>
      </c>
      <c r="BJ3" s="36" t="s">
        <v>51</v>
      </c>
      <c r="BK3" s="36" t="s">
        <v>52</v>
      </c>
      <c r="BL3" s="36" t="s">
        <v>53</v>
      </c>
      <c r="BM3" s="36" t="s">
        <v>54</v>
      </c>
      <c r="BN3" s="36" t="s">
        <v>55</v>
      </c>
      <c r="BO3" s="36" t="s">
        <v>56</v>
      </c>
      <c r="BP3" s="36" t="s">
        <v>57</v>
      </c>
      <c r="BQ3" s="36" t="s">
        <v>58</v>
      </c>
      <c r="BR3" s="36" t="s">
        <v>59</v>
      </c>
      <c r="BS3" s="36" t="s">
        <v>60</v>
      </c>
      <c r="BT3" s="36" t="s">
        <v>61</v>
      </c>
      <c r="BU3" s="36" t="s">
        <v>62</v>
      </c>
      <c r="BV3" s="36" t="s">
        <v>63</v>
      </c>
      <c r="BW3" s="36" t="s">
        <v>64</v>
      </c>
      <c r="BX3" s="36" t="s">
        <v>65</v>
      </c>
      <c r="BY3" s="36" t="s">
        <v>66</v>
      </c>
      <c r="BZ3" s="36" t="s">
        <v>67</v>
      </c>
      <c r="CA3" s="36" t="s">
        <v>68</v>
      </c>
      <c r="CB3" s="36" t="s">
        <v>69</v>
      </c>
      <c r="CC3" s="36" t="s">
        <v>70</v>
      </c>
      <c r="CD3" s="36" t="s">
        <v>71</v>
      </c>
    </row>
    <row r="4" spans="1:82" x14ac:dyDescent="0.2">
      <c r="B4" s="38" t="s">
        <v>17</v>
      </c>
      <c r="C4" s="113">
        <v>20</v>
      </c>
      <c r="D4" s="113">
        <v>25</v>
      </c>
      <c r="E4" s="113">
        <v>30</v>
      </c>
      <c r="F4" s="113">
        <v>35</v>
      </c>
      <c r="G4" s="113">
        <v>40</v>
      </c>
      <c r="H4" s="113">
        <v>45</v>
      </c>
      <c r="I4" s="113">
        <v>50</v>
      </c>
      <c r="J4" s="113">
        <v>55</v>
      </c>
      <c r="K4" s="113">
        <v>57</v>
      </c>
      <c r="L4" s="113">
        <v>60</v>
      </c>
      <c r="M4" s="114">
        <v>30</v>
      </c>
      <c r="N4" s="114">
        <v>35</v>
      </c>
      <c r="O4" s="114">
        <v>40</v>
      </c>
      <c r="P4" s="114">
        <v>45</v>
      </c>
      <c r="Q4" s="114">
        <v>50</v>
      </c>
      <c r="R4" s="114">
        <v>55</v>
      </c>
      <c r="S4" s="114">
        <v>60</v>
      </c>
      <c r="T4" s="114">
        <v>65</v>
      </c>
      <c r="U4" s="114">
        <v>67</v>
      </c>
      <c r="V4" s="114">
        <v>70</v>
      </c>
      <c r="W4" s="115">
        <v>40</v>
      </c>
      <c r="X4" s="115">
        <v>45</v>
      </c>
      <c r="Y4" s="115">
        <v>50</v>
      </c>
      <c r="Z4" s="115">
        <v>55</v>
      </c>
      <c r="AA4" s="115">
        <v>60</v>
      </c>
      <c r="AB4" s="115">
        <v>65</v>
      </c>
      <c r="AC4" s="115">
        <v>70</v>
      </c>
      <c r="AD4" s="115">
        <v>75</v>
      </c>
      <c r="AE4" s="115">
        <v>77</v>
      </c>
      <c r="AF4" s="115">
        <v>80</v>
      </c>
      <c r="AG4" s="116">
        <v>50</v>
      </c>
      <c r="AH4" s="116">
        <v>55</v>
      </c>
      <c r="AI4" s="116">
        <v>60</v>
      </c>
      <c r="AJ4" s="116">
        <v>65</v>
      </c>
      <c r="AK4" s="116">
        <v>70</v>
      </c>
      <c r="AL4" s="116">
        <v>75</v>
      </c>
      <c r="AM4" s="116">
        <v>80</v>
      </c>
      <c r="AN4" s="116">
        <v>85</v>
      </c>
      <c r="AO4" s="116">
        <v>87</v>
      </c>
      <c r="AP4" s="116">
        <v>90</v>
      </c>
      <c r="AQ4" s="40">
        <v>40</v>
      </c>
      <c r="AR4" s="40">
        <v>55</v>
      </c>
      <c r="AS4" s="40">
        <v>65</v>
      </c>
      <c r="AT4" s="40">
        <v>75</v>
      </c>
      <c r="AU4" s="40">
        <v>80</v>
      </c>
      <c r="AV4" s="40">
        <v>85</v>
      </c>
      <c r="AW4" s="40">
        <v>90</v>
      </c>
      <c r="AX4" s="40">
        <v>95</v>
      </c>
      <c r="AY4" s="40">
        <v>100</v>
      </c>
      <c r="AZ4" s="40">
        <v>105</v>
      </c>
      <c r="BA4" s="42">
        <v>50</v>
      </c>
      <c r="BB4" s="42">
        <v>65</v>
      </c>
      <c r="BC4" s="42">
        <v>80</v>
      </c>
      <c r="BD4" s="42">
        <v>90</v>
      </c>
      <c r="BE4" s="50">
        <v>100</v>
      </c>
      <c r="BF4" s="42">
        <v>110</v>
      </c>
      <c r="BG4" s="42">
        <v>115</v>
      </c>
      <c r="BH4" s="42">
        <v>120</v>
      </c>
      <c r="BI4" s="42">
        <v>125</v>
      </c>
      <c r="BJ4" s="42">
        <v>130</v>
      </c>
      <c r="BK4" s="37">
        <v>80</v>
      </c>
      <c r="BL4" s="37">
        <v>95</v>
      </c>
      <c r="BM4" s="37">
        <v>105</v>
      </c>
      <c r="BN4" s="37">
        <v>120</v>
      </c>
      <c r="BO4" s="37">
        <v>130</v>
      </c>
      <c r="BP4" s="37">
        <v>135</v>
      </c>
      <c r="BQ4" s="37">
        <v>140</v>
      </c>
      <c r="BR4" s="37">
        <v>145</v>
      </c>
      <c r="BS4" s="37">
        <v>150</v>
      </c>
      <c r="BT4" s="37">
        <v>155</v>
      </c>
      <c r="BU4" s="45">
        <v>95</v>
      </c>
      <c r="BV4" s="45">
        <v>110</v>
      </c>
      <c r="BW4" s="45">
        <v>125</v>
      </c>
      <c r="BX4" s="45">
        <v>135</v>
      </c>
      <c r="BY4" s="45">
        <v>145</v>
      </c>
      <c r="BZ4" s="45">
        <v>150</v>
      </c>
      <c r="CA4" s="45">
        <v>155</v>
      </c>
      <c r="CB4" s="45">
        <v>160</v>
      </c>
      <c r="CC4" s="45">
        <v>165</v>
      </c>
      <c r="CD4" s="45">
        <v>170</v>
      </c>
    </row>
    <row r="5" spans="1:82" x14ac:dyDescent="0.2">
      <c r="B5" s="38" t="s">
        <v>18</v>
      </c>
      <c r="C5" s="113">
        <v>25</v>
      </c>
      <c r="D5" s="113">
        <v>35</v>
      </c>
      <c r="E5" s="113">
        <v>40</v>
      </c>
      <c r="F5" s="113">
        <v>45</v>
      </c>
      <c r="G5" s="113">
        <v>50</v>
      </c>
      <c r="H5" s="113">
        <v>55</v>
      </c>
      <c r="I5" s="113">
        <v>60</v>
      </c>
      <c r="J5" s="113">
        <v>65</v>
      </c>
      <c r="K5" s="113">
        <v>67</v>
      </c>
      <c r="L5" s="113">
        <v>70</v>
      </c>
      <c r="M5" s="114">
        <v>35</v>
      </c>
      <c r="N5" s="114">
        <v>42</v>
      </c>
      <c r="O5" s="114">
        <v>50</v>
      </c>
      <c r="P5" s="114">
        <v>55</v>
      </c>
      <c r="Q5" s="114">
        <v>60</v>
      </c>
      <c r="R5" s="114">
        <v>65</v>
      </c>
      <c r="S5" s="114">
        <v>70</v>
      </c>
      <c r="T5" s="114">
        <v>75</v>
      </c>
      <c r="U5" s="114">
        <v>77</v>
      </c>
      <c r="V5" s="114">
        <v>80</v>
      </c>
      <c r="W5" s="115">
        <v>50</v>
      </c>
      <c r="X5" s="115">
        <v>55</v>
      </c>
      <c r="Y5" s="115">
        <v>62</v>
      </c>
      <c r="Z5" s="115">
        <v>70</v>
      </c>
      <c r="AA5" s="115">
        <v>75</v>
      </c>
      <c r="AB5" s="115">
        <v>80</v>
      </c>
      <c r="AC5" s="115">
        <v>85</v>
      </c>
      <c r="AD5" s="115">
        <v>90</v>
      </c>
      <c r="AE5" s="115">
        <v>92</v>
      </c>
      <c r="AF5" s="115">
        <v>95</v>
      </c>
      <c r="AG5" s="116">
        <v>60</v>
      </c>
      <c r="AH5" s="116">
        <v>67</v>
      </c>
      <c r="AI5" s="116">
        <v>75</v>
      </c>
      <c r="AJ5" s="116">
        <v>80</v>
      </c>
      <c r="AK5" s="116">
        <v>85</v>
      </c>
      <c r="AL5" s="116">
        <v>90</v>
      </c>
      <c r="AM5" s="116">
        <v>95</v>
      </c>
      <c r="AN5" s="116">
        <v>100</v>
      </c>
      <c r="AO5" s="116">
        <v>102</v>
      </c>
      <c r="AP5" s="116">
        <v>105</v>
      </c>
      <c r="AQ5" s="41">
        <v>55</v>
      </c>
      <c r="AR5" s="41">
        <v>70</v>
      </c>
      <c r="AS5" s="41">
        <v>80</v>
      </c>
      <c r="AT5" s="41">
        <v>95</v>
      </c>
      <c r="AU5" s="41">
        <v>100</v>
      </c>
      <c r="AV5" s="41">
        <v>105</v>
      </c>
      <c r="AW5" s="41">
        <v>110</v>
      </c>
      <c r="AX5" s="41">
        <v>115</v>
      </c>
      <c r="AY5" s="41">
        <v>120</v>
      </c>
      <c r="AZ5" s="41">
        <v>125</v>
      </c>
      <c r="BA5" s="43">
        <v>65</v>
      </c>
      <c r="BB5" s="43">
        <v>85</v>
      </c>
      <c r="BC5" s="43">
        <v>100</v>
      </c>
      <c r="BD5" s="43">
        <v>110</v>
      </c>
      <c r="BE5" s="43">
        <v>120</v>
      </c>
      <c r="BF5" s="43">
        <v>130</v>
      </c>
      <c r="BG5" s="43">
        <v>135</v>
      </c>
      <c r="BH5" s="43">
        <v>140</v>
      </c>
      <c r="BI5" s="43">
        <v>145</v>
      </c>
      <c r="BJ5" s="43">
        <v>150</v>
      </c>
      <c r="BK5" s="46">
        <v>100</v>
      </c>
      <c r="BL5" s="46">
        <v>115</v>
      </c>
      <c r="BM5" s="46">
        <v>125</v>
      </c>
      <c r="BN5" s="46">
        <v>140</v>
      </c>
      <c r="BO5" s="46">
        <v>150</v>
      </c>
      <c r="BP5" s="46">
        <v>160</v>
      </c>
      <c r="BQ5" s="46">
        <v>165</v>
      </c>
      <c r="BR5" s="46">
        <v>170</v>
      </c>
      <c r="BS5" s="46">
        <v>175</v>
      </c>
      <c r="BT5" s="46">
        <v>180</v>
      </c>
      <c r="BU5" s="44">
        <v>115</v>
      </c>
      <c r="BV5" s="44">
        <v>130</v>
      </c>
      <c r="BW5" s="44">
        <v>145</v>
      </c>
      <c r="BX5" s="44">
        <v>160</v>
      </c>
      <c r="BY5" s="44">
        <v>170</v>
      </c>
      <c r="BZ5" s="44">
        <v>175</v>
      </c>
      <c r="CA5" s="44">
        <v>180</v>
      </c>
      <c r="CB5" s="44">
        <v>185</v>
      </c>
      <c r="CC5" s="44">
        <v>190</v>
      </c>
      <c r="CD5" s="44">
        <v>195</v>
      </c>
    </row>
    <row r="6" spans="1:82" x14ac:dyDescent="0.2">
      <c r="B6" s="38" t="s">
        <v>19</v>
      </c>
      <c r="C6" s="113">
        <v>35</v>
      </c>
      <c r="D6" s="113">
        <v>45</v>
      </c>
      <c r="E6" s="113">
        <v>50</v>
      </c>
      <c r="F6" s="113">
        <v>57</v>
      </c>
      <c r="G6" s="113">
        <v>62</v>
      </c>
      <c r="H6" s="113">
        <v>67</v>
      </c>
      <c r="I6" s="113">
        <v>72</v>
      </c>
      <c r="J6" s="113">
        <v>75</v>
      </c>
      <c r="K6" s="113">
        <v>77</v>
      </c>
      <c r="L6" s="113">
        <v>80</v>
      </c>
      <c r="M6" s="114">
        <v>45</v>
      </c>
      <c r="N6" s="114">
        <v>50</v>
      </c>
      <c r="O6" s="114">
        <v>57</v>
      </c>
      <c r="P6" s="114">
        <v>65</v>
      </c>
      <c r="Q6" s="114">
        <v>70</v>
      </c>
      <c r="R6" s="114">
        <v>75</v>
      </c>
      <c r="S6" s="114">
        <v>80</v>
      </c>
      <c r="T6" s="114">
        <v>85</v>
      </c>
      <c r="U6" s="114">
        <v>90</v>
      </c>
      <c r="V6" s="114">
        <v>95</v>
      </c>
      <c r="W6" s="115">
        <v>60</v>
      </c>
      <c r="X6" s="115">
        <v>65</v>
      </c>
      <c r="Y6" s="115">
        <v>75</v>
      </c>
      <c r="Z6" s="115">
        <v>82</v>
      </c>
      <c r="AA6" s="115">
        <v>90</v>
      </c>
      <c r="AB6" s="115">
        <v>95</v>
      </c>
      <c r="AC6" s="115">
        <v>100</v>
      </c>
      <c r="AD6" s="115">
        <v>105</v>
      </c>
      <c r="AE6" s="115">
        <v>107</v>
      </c>
      <c r="AF6" s="115">
        <v>110</v>
      </c>
      <c r="AG6" s="116">
        <v>70</v>
      </c>
      <c r="AH6" s="116">
        <v>80</v>
      </c>
      <c r="AI6" s="116">
        <v>87</v>
      </c>
      <c r="AJ6" s="116">
        <v>92</v>
      </c>
      <c r="AK6" s="116">
        <v>100</v>
      </c>
      <c r="AL6" s="116">
        <v>107</v>
      </c>
      <c r="AM6" s="116">
        <v>115</v>
      </c>
      <c r="AN6" s="116">
        <v>120</v>
      </c>
      <c r="AO6" s="116">
        <v>122</v>
      </c>
      <c r="AP6" s="116">
        <v>125</v>
      </c>
      <c r="AQ6" s="41">
        <v>70</v>
      </c>
      <c r="AR6" s="41">
        <v>85</v>
      </c>
      <c r="AS6" s="41">
        <v>100</v>
      </c>
      <c r="AT6" s="41">
        <v>110</v>
      </c>
      <c r="AU6" s="41">
        <v>120</v>
      </c>
      <c r="AV6" s="41">
        <v>130</v>
      </c>
      <c r="AW6" s="41">
        <v>135</v>
      </c>
      <c r="AX6" s="41">
        <v>140</v>
      </c>
      <c r="AY6" s="41">
        <v>145</v>
      </c>
      <c r="AZ6" s="41">
        <v>150</v>
      </c>
      <c r="BA6" s="43">
        <v>80</v>
      </c>
      <c r="BB6" s="43">
        <v>100</v>
      </c>
      <c r="BC6" s="43">
        <v>120</v>
      </c>
      <c r="BD6" s="43">
        <v>130</v>
      </c>
      <c r="BE6" s="43">
        <v>140</v>
      </c>
      <c r="BF6" s="43">
        <v>150</v>
      </c>
      <c r="BG6" s="43">
        <v>160</v>
      </c>
      <c r="BH6" s="43">
        <v>165</v>
      </c>
      <c r="BI6" s="43">
        <v>170</v>
      </c>
      <c r="BJ6" s="43">
        <v>175</v>
      </c>
      <c r="BK6" s="46">
        <v>115</v>
      </c>
      <c r="BL6" s="46">
        <v>130</v>
      </c>
      <c r="BM6" s="46">
        <v>150</v>
      </c>
      <c r="BN6" s="46">
        <v>160</v>
      </c>
      <c r="BO6" s="46">
        <v>170</v>
      </c>
      <c r="BP6" s="46">
        <v>180</v>
      </c>
      <c r="BQ6" s="46">
        <v>185</v>
      </c>
      <c r="BR6" s="46">
        <v>190</v>
      </c>
      <c r="BS6" s="46">
        <v>195</v>
      </c>
      <c r="BT6" s="46">
        <v>200</v>
      </c>
      <c r="BU6" s="44">
        <v>130</v>
      </c>
      <c r="BV6" s="44">
        <v>150</v>
      </c>
      <c r="BW6" s="44">
        <v>170</v>
      </c>
      <c r="BX6" s="44">
        <v>185</v>
      </c>
      <c r="BY6" s="44">
        <v>195</v>
      </c>
      <c r="BZ6" s="44">
        <v>200</v>
      </c>
      <c r="CA6" s="44">
        <v>205</v>
      </c>
      <c r="CB6" s="44">
        <v>210</v>
      </c>
      <c r="CC6" s="44">
        <v>215</v>
      </c>
      <c r="CD6" s="44">
        <v>220</v>
      </c>
    </row>
    <row r="7" spans="1:82" x14ac:dyDescent="0.2">
      <c r="B7" s="38" t="s">
        <v>20</v>
      </c>
      <c r="C7" s="113">
        <v>45</v>
      </c>
      <c r="D7" s="113">
        <v>55</v>
      </c>
      <c r="E7" s="113">
        <v>62</v>
      </c>
      <c r="F7" s="113">
        <v>70</v>
      </c>
      <c r="G7" s="113">
        <v>75</v>
      </c>
      <c r="H7" s="113">
        <v>80</v>
      </c>
      <c r="I7" s="113">
        <v>85</v>
      </c>
      <c r="J7" s="113">
        <v>87</v>
      </c>
      <c r="K7" s="113">
        <v>90</v>
      </c>
      <c r="L7" s="113">
        <v>95</v>
      </c>
      <c r="M7" s="114">
        <v>58</v>
      </c>
      <c r="N7" s="114">
        <v>63</v>
      </c>
      <c r="O7" s="114">
        <v>70</v>
      </c>
      <c r="P7" s="114">
        <v>80</v>
      </c>
      <c r="Q7" s="114">
        <v>82</v>
      </c>
      <c r="R7" s="114">
        <v>87</v>
      </c>
      <c r="S7" s="114">
        <v>92</v>
      </c>
      <c r="T7" s="114">
        <v>97</v>
      </c>
      <c r="U7" s="114">
        <v>100</v>
      </c>
      <c r="V7" s="114">
        <v>105</v>
      </c>
      <c r="W7" s="115">
        <v>72</v>
      </c>
      <c r="X7" s="115">
        <v>80</v>
      </c>
      <c r="Y7" s="115">
        <v>90</v>
      </c>
      <c r="Z7" s="115">
        <v>97</v>
      </c>
      <c r="AA7" s="115">
        <v>105</v>
      </c>
      <c r="AB7" s="115">
        <v>110</v>
      </c>
      <c r="AC7" s="115">
        <v>115</v>
      </c>
      <c r="AD7" s="115">
        <v>120</v>
      </c>
      <c r="AE7" s="115">
        <v>122</v>
      </c>
      <c r="AF7" s="115">
        <v>125</v>
      </c>
      <c r="AG7" s="116">
        <v>85</v>
      </c>
      <c r="AH7" s="116">
        <v>95</v>
      </c>
      <c r="AI7" s="116">
        <v>105</v>
      </c>
      <c r="AJ7" s="116">
        <v>112</v>
      </c>
      <c r="AK7" s="116">
        <v>122</v>
      </c>
      <c r="AL7" s="116">
        <v>130</v>
      </c>
      <c r="AM7" s="116">
        <v>135</v>
      </c>
      <c r="AN7" s="116">
        <v>137</v>
      </c>
      <c r="AO7" s="116">
        <v>140</v>
      </c>
      <c r="AP7" s="116">
        <v>142</v>
      </c>
      <c r="AQ7" s="41">
        <v>85</v>
      </c>
      <c r="AR7" s="41">
        <v>100</v>
      </c>
      <c r="AS7" s="41">
        <v>115</v>
      </c>
      <c r="AT7" s="41">
        <v>130</v>
      </c>
      <c r="AU7" s="41">
        <v>140</v>
      </c>
      <c r="AV7" s="41">
        <v>150</v>
      </c>
      <c r="AW7" s="41">
        <v>155</v>
      </c>
      <c r="AX7" s="41">
        <v>160</v>
      </c>
      <c r="AY7" s="41">
        <v>165</v>
      </c>
      <c r="AZ7" s="41">
        <v>170</v>
      </c>
      <c r="BA7" s="43">
        <v>95</v>
      </c>
      <c r="BB7" s="43">
        <v>115</v>
      </c>
      <c r="BC7" s="43">
        <v>135</v>
      </c>
      <c r="BD7" s="43">
        <v>150</v>
      </c>
      <c r="BE7" s="43">
        <v>160</v>
      </c>
      <c r="BF7" s="43">
        <v>170</v>
      </c>
      <c r="BG7" s="43">
        <v>180</v>
      </c>
      <c r="BH7" s="43">
        <v>185</v>
      </c>
      <c r="BI7" s="43">
        <v>190</v>
      </c>
      <c r="BJ7" s="43">
        <v>195</v>
      </c>
      <c r="BK7" s="46">
        <v>130</v>
      </c>
      <c r="BL7" s="46">
        <v>150</v>
      </c>
      <c r="BM7" s="46">
        <v>170</v>
      </c>
      <c r="BN7" s="46">
        <v>180</v>
      </c>
      <c r="BO7" s="46">
        <v>190</v>
      </c>
      <c r="BP7" s="46">
        <v>200</v>
      </c>
      <c r="BQ7" s="46">
        <v>210</v>
      </c>
      <c r="BR7" s="46">
        <v>215</v>
      </c>
      <c r="BS7" s="46">
        <v>220</v>
      </c>
      <c r="BT7" s="46">
        <v>225</v>
      </c>
      <c r="BU7" s="44">
        <v>145</v>
      </c>
      <c r="BV7" s="44">
        <v>170</v>
      </c>
      <c r="BW7" s="44">
        <v>195</v>
      </c>
      <c r="BX7" s="44">
        <v>210</v>
      </c>
      <c r="BY7" s="44">
        <v>220</v>
      </c>
      <c r="BZ7" s="44">
        <v>230</v>
      </c>
      <c r="CA7" s="44">
        <v>235</v>
      </c>
      <c r="CB7" s="44">
        <v>240</v>
      </c>
      <c r="CC7" s="44">
        <v>245</v>
      </c>
      <c r="CD7" s="44">
        <v>250</v>
      </c>
    </row>
    <row r="8" spans="1:82" x14ac:dyDescent="0.2">
      <c r="B8" s="38" t="s">
        <v>21</v>
      </c>
      <c r="C8" s="113">
        <v>57</v>
      </c>
      <c r="D8" s="113">
        <v>67</v>
      </c>
      <c r="E8" s="113">
        <v>75</v>
      </c>
      <c r="F8" s="113">
        <v>85</v>
      </c>
      <c r="G8" s="113">
        <v>90</v>
      </c>
      <c r="H8" s="113">
        <v>95</v>
      </c>
      <c r="I8" s="113">
        <v>100</v>
      </c>
      <c r="J8" s="113">
        <v>105</v>
      </c>
      <c r="K8" s="113">
        <v>107</v>
      </c>
      <c r="L8" s="113">
        <v>110</v>
      </c>
      <c r="M8" s="114">
        <v>70</v>
      </c>
      <c r="N8" s="114">
        <v>78</v>
      </c>
      <c r="O8" s="114">
        <v>87</v>
      </c>
      <c r="P8" s="114">
        <v>97</v>
      </c>
      <c r="Q8" s="114">
        <v>102</v>
      </c>
      <c r="R8" s="114">
        <v>105</v>
      </c>
      <c r="S8" s="114">
        <v>110</v>
      </c>
      <c r="T8" s="114">
        <v>115</v>
      </c>
      <c r="U8" s="114">
        <v>117</v>
      </c>
      <c r="V8" s="114">
        <v>120</v>
      </c>
      <c r="W8" s="115">
        <v>85</v>
      </c>
      <c r="X8" s="115">
        <v>95</v>
      </c>
      <c r="Y8" s="115">
        <v>108</v>
      </c>
      <c r="Z8" s="115">
        <v>115</v>
      </c>
      <c r="AA8" s="115">
        <v>122</v>
      </c>
      <c r="AB8" s="115">
        <v>125</v>
      </c>
      <c r="AC8" s="115">
        <v>130</v>
      </c>
      <c r="AD8" s="115">
        <v>135</v>
      </c>
      <c r="AE8" s="115">
        <v>140</v>
      </c>
      <c r="AF8" s="115">
        <v>145</v>
      </c>
      <c r="AG8" s="116">
        <v>102</v>
      </c>
      <c r="AH8" s="116">
        <v>115</v>
      </c>
      <c r="AI8" s="116">
        <v>130</v>
      </c>
      <c r="AJ8" s="116">
        <v>140</v>
      </c>
      <c r="AK8" s="116">
        <v>147</v>
      </c>
      <c r="AL8" s="116">
        <v>152</v>
      </c>
      <c r="AM8" s="116">
        <v>155</v>
      </c>
      <c r="AN8" s="116">
        <v>157</v>
      </c>
      <c r="AO8" s="116">
        <v>160</v>
      </c>
      <c r="AP8" s="116">
        <v>162</v>
      </c>
      <c r="AQ8" s="41">
        <v>100</v>
      </c>
      <c r="AR8" s="41">
        <v>115</v>
      </c>
      <c r="AS8" s="41">
        <v>130</v>
      </c>
      <c r="AT8" s="41">
        <v>150</v>
      </c>
      <c r="AU8" s="41">
        <v>160</v>
      </c>
      <c r="AV8" s="41">
        <v>170</v>
      </c>
      <c r="AW8" s="41">
        <v>175</v>
      </c>
      <c r="AX8" s="41">
        <v>180</v>
      </c>
      <c r="AY8" s="41">
        <v>185</v>
      </c>
      <c r="AZ8" s="41">
        <v>190</v>
      </c>
      <c r="BA8" s="43">
        <v>110</v>
      </c>
      <c r="BB8" s="43">
        <v>130</v>
      </c>
      <c r="BC8" s="43">
        <v>150</v>
      </c>
      <c r="BD8" s="43">
        <v>170</v>
      </c>
      <c r="BE8" s="43">
        <v>180</v>
      </c>
      <c r="BF8" s="43">
        <v>190</v>
      </c>
      <c r="BG8" s="43">
        <v>200</v>
      </c>
      <c r="BH8" s="43">
        <v>205</v>
      </c>
      <c r="BI8" s="43">
        <v>210</v>
      </c>
      <c r="BJ8" s="43">
        <v>215</v>
      </c>
      <c r="BK8" s="46">
        <v>145</v>
      </c>
      <c r="BL8" s="46">
        <v>170</v>
      </c>
      <c r="BM8" s="46">
        <v>190</v>
      </c>
      <c r="BN8" s="46">
        <v>200</v>
      </c>
      <c r="BO8" s="46">
        <v>215</v>
      </c>
      <c r="BP8" s="46">
        <v>225</v>
      </c>
      <c r="BQ8" s="46">
        <v>230</v>
      </c>
      <c r="BR8" s="46">
        <v>240</v>
      </c>
      <c r="BS8" s="46">
        <v>245</v>
      </c>
      <c r="BT8" s="46">
        <v>250</v>
      </c>
      <c r="BU8" s="44">
        <v>170</v>
      </c>
      <c r="BV8" s="44">
        <v>195</v>
      </c>
      <c r="BW8" s="44">
        <v>225</v>
      </c>
      <c r="BX8" s="44">
        <v>240</v>
      </c>
      <c r="BY8" s="44">
        <v>250</v>
      </c>
      <c r="BZ8" s="44">
        <v>260</v>
      </c>
      <c r="CA8" s="44">
        <v>265</v>
      </c>
      <c r="CB8" s="44">
        <v>270</v>
      </c>
      <c r="CC8" s="44">
        <v>275</v>
      </c>
      <c r="CD8" s="44">
        <v>280</v>
      </c>
    </row>
    <row r="9" spans="1:82" x14ac:dyDescent="0.2">
      <c r="B9" s="38" t="s">
        <v>22</v>
      </c>
      <c r="C9" s="113">
        <v>72</v>
      </c>
      <c r="D9" s="113">
        <v>82</v>
      </c>
      <c r="E9" s="113">
        <v>90</v>
      </c>
      <c r="F9" s="113">
        <v>100</v>
      </c>
      <c r="G9" s="113">
        <v>105</v>
      </c>
      <c r="H9" s="113">
        <v>110</v>
      </c>
      <c r="I9" s="113">
        <v>115</v>
      </c>
      <c r="J9" s="113">
        <v>120</v>
      </c>
      <c r="K9" s="113">
        <v>122</v>
      </c>
      <c r="L9" s="113">
        <v>125</v>
      </c>
      <c r="M9" s="114">
        <v>82</v>
      </c>
      <c r="N9" s="114">
        <v>90</v>
      </c>
      <c r="O9" s="114">
        <v>100</v>
      </c>
      <c r="P9" s="114">
        <v>110</v>
      </c>
      <c r="Q9" s="114">
        <v>115</v>
      </c>
      <c r="R9" s="114">
        <v>120</v>
      </c>
      <c r="S9" s="114">
        <v>125</v>
      </c>
      <c r="T9" s="114">
        <v>130</v>
      </c>
      <c r="U9" s="114">
        <v>135</v>
      </c>
      <c r="V9" s="114">
        <v>140</v>
      </c>
      <c r="W9" s="115">
        <v>100</v>
      </c>
      <c r="X9" s="115">
        <v>110</v>
      </c>
      <c r="Y9" s="115">
        <v>122</v>
      </c>
      <c r="Z9" s="115">
        <v>130</v>
      </c>
      <c r="AA9" s="115">
        <v>140</v>
      </c>
      <c r="AB9" s="115">
        <v>145</v>
      </c>
      <c r="AC9" s="115">
        <v>150</v>
      </c>
      <c r="AD9" s="115">
        <v>155</v>
      </c>
      <c r="AE9" s="115">
        <v>160</v>
      </c>
      <c r="AF9" s="115">
        <v>165</v>
      </c>
      <c r="AG9" s="116">
        <v>117</v>
      </c>
      <c r="AH9" s="116">
        <v>130</v>
      </c>
      <c r="AI9" s="116">
        <v>145</v>
      </c>
      <c r="AJ9" s="116">
        <v>155</v>
      </c>
      <c r="AK9" s="116">
        <v>165</v>
      </c>
      <c r="AL9" s="116">
        <v>172</v>
      </c>
      <c r="AM9" s="116">
        <v>176</v>
      </c>
      <c r="AN9" s="116">
        <v>180</v>
      </c>
      <c r="AO9" s="116">
        <v>182</v>
      </c>
      <c r="AP9" s="116">
        <v>185</v>
      </c>
      <c r="AQ9" s="41">
        <v>115</v>
      </c>
      <c r="AR9" s="41">
        <v>130</v>
      </c>
      <c r="AS9" s="41">
        <v>150</v>
      </c>
      <c r="AT9" s="41">
        <v>170</v>
      </c>
      <c r="AU9" s="41">
        <v>180</v>
      </c>
      <c r="AV9" s="41">
        <v>190</v>
      </c>
      <c r="AW9" s="41">
        <v>200</v>
      </c>
      <c r="AX9" s="41">
        <v>205</v>
      </c>
      <c r="AY9" s="41">
        <v>210</v>
      </c>
      <c r="AZ9" s="41">
        <v>215</v>
      </c>
      <c r="BA9" s="43">
        <v>125</v>
      </c>
      <c r="BB9" s="43">
        <v>145</v>
      </c>
      <c r="BC9" s="43">
        <v>170</v>
      </c>
      <c r="BD9" s="43">
        <v>190</v>
      </c>
      <c r="BE9" s="43">
        <v>200</v>
      </c>
      <c r="BF9" s="43">
        <v>210</v>
      </c>
      <c r="BG9" s="43">
        <v>220</v>
      </c>
      <c r="BH9" s="43">
        <v>225</v>
      </c>
      <c r="BI9" s="43">
        <v>230</v>
      </c>
      <c r="BJ9" s="43">
        <v>235</v>
      </c>
      <c r="BK9" s="46">
        <v>170</v>
      </c>
      <c r="BL9" s="46">
        <v>190</v>
      </c>
      <c r="BM9" s="46">
        <v>218</v>
      </c>
      <c r="BN9" s="46">
        <v>230</v>
      </c>
      <c r="BO9" s="46">
        <v>245</v>
      </c>
      <c r="BP9" s="46">
        <v>255</v>
      </c>
      <c r="BQ9" s="46">
        <v>260</v>
      </c>
      <c r="BR9" s="46">
        <v>270</v>
      </c>
      <c r="BS9" s="46">
        <v>275</v>
      </c>
      <c r="BT9" s="46">
        <v>280</v>
      </c>
      <c r="BU9" s="44">
        <v>190</v>
      </c>
      <c r="BV9" s="44">
        <v>215</v>
      </c>
      <c r="BW9" s="44">
        <v>240</v>
      </c>
      <c r="BX9" s="44">
        <v>260</v>
      </c>
      <c r="BY9" s="44">
        <v>275</v>
      </c>
      <c r="BZ9" s="44">
        <v>287</v>
      </c>
      <c r="CA9" s="44">
        <v>295</v>
      </c>
      <c r="CB9" s="44">
        <v>302</v>
      </c>
      <c r="CC9" s="44">
        <v>310</v>
      </c>
      <c r="CD9" s="44">
        <v>315</v>
      </c>
    </row>
    <row r="10" spans="1:82" x14ac:dyDescent="0.2">
      <c r="B10" s="38" t="s">
        <v>23</v>
      </c>
      <c r="C10" s="113">
        <v>85</v>
      </c>
      <c r="D10" s="113">
        <v>95</v>
      </c>
      <c r="E10" s="113">
        <v>105</v>
      </c>
      <c r="F10" s="113">
        <v>115</v>
      </c>
      <c r="G10" s="113">
        <v>120</v>
      </c>
      <c r="H10" s="113">
        <v>125</v>
      </c>
      <c r="I10" s="113">
        <v>130</v>
      </c>
      <c r="J10" s="113">
        <v>132</v>
      </c>
      <c r="K10" s="113">
        <v>135</v>
      </c>
      <c r="L10" s="113">
        <v>140</v>
      </c>
      <c r="M10" s="114">
        <v>95</v>
      </c>
      <c r="N10" s="114">
        <v>105</v>
      </c>
      <c r="O10" s="114">
        <v>115</v>
      </c>
      <c r="P10" s="114">
        <v>125</v>
      </c>
      <c r="Q10" s="114">
        <v>130</v>
      </c>
      <c r="R10" s="114">
        <v>135</v>
      </c>
      <c r="S10" s="114">
        <v>140</v>
      </c>
      <c r="T10" s="114">
        <v>142</v>
      </c>
      <c r="U10" s="114">
        <v>150</v>
      </c>
      <c r="V10" s="114">
        <v>155</v>
      </c>
      <c r="W10" s="115">
        <v>117</v>
      </c>
      <c r="X10" s="115">
        <v>127</v>
      </c>
      <c r="Y10" s="115">
        <v>145</v>
      </c>
      <c r="Z10" s="115">
        <v>152</v>
      </c>
      <c r="AA10" s="115">
        <v>160</v>
      </c>
      <c r="AB10" s="115">
        <v>167</v>
      </c>
      <c r="AC10" s="115">
        <v>172</v>
      </c>
      <c r="AD10" s="115">
        <v>175</v>
      </c>
      <c r="AE10" s="115">
        <v>180</v>
      </c>
      <c r="AF10" s="115">
        <v>185</v>
      </c>
      <c r="AG10" s="116">
        <v>135</v>
      </c>
      <c r="AH10" s="116">
        <v>150</v>
      </c>
      <c r="AI10" s="116">
        <v>165</v>
      </c>
      <c r="AJ10" s="116">
        <v>175</v>
      </c>
      <c r="AK10" s="116">
        <v>185</v>
      </c>
      <c r="AL10" s="116">
        <v>192</v>
      </c>
      <c r="AM10" s="116">
        <v>196</v>
      </c>
      <c r="AN10" s="116">
        <v>200</v>
      </c>
      <c r="AO10" s="116">
        <v>202</v>
      </c>
      <c r="AP10" s="116">
        <v>205</v>
      </c>
      <c r="AQ10" s="40">
        <v>135</v>
      </c>
      <c r="AR10" s="40">
        <v>150</v>
      </c>
      <c r="AS10" s="40">
        <v>170</v>
      </c>
      <c r="AT10" s="40">
        <v>190</v>
      </c>
      <c r="AU10" s="40">
        <v>200</v>
      </c>
      <c r="AV10" s="40">
        <v>210</v>
      </c>
      <c r="AW10" s="40">
        <v>220</v>
      </c>
      <c r="AX10" s="40">
        <v>225</v>
      </c>
      <c r="AY10" s="40">
        <v>230</v>
      </c>
      <c r="AZ10" s="40">
        <v>235</v>
      </c>
      <c r="BA10" s="117">
        <v>145</v>
      </c>
      <c r="BB10" s="117">
        <v>175</v>
      </c>
      <c r="BC10" s="117">
        <v>195</v>
      </c>
      <c r="BD10" s="117">
        <v>215</v>
      </c>
      <c r="BE10" s="117">
        <v>225</v>
      </c>
      <c r="BF10" s="117">
        <v>235</v>
      </c>
      <c r="BG10" s="117">
        <v>245</v>
      </c>
      <c r="BH10" s="117">
        <v>255</v>
      </c>
      <c r="BI10" s="117">
        <v>260</v>
      </c>
      <c r="BJ10" s="117">
        <v>265</v>
      </c>
      <c r="BK10" s="113">
        <v>195</v>
      </c>
      <c r="BL10" s="113">
        <v>220</v>
      </c>
      <c r="BM10" s="113">
        <v>245</v>
      </c>
      <c r="BN10" s="113">
        <v>260</v>
      </c>
      <c r="BO10" s="113">
        <v>275</v>
      </c>
      <c r="BP10" s="113">
        <v>290</v>
      </c>
      <c r="BQ10" s="113">
        <v>295</v>
      </c>
      <c r="BR10" s="113">
        <v>305</v>
      </c>
      <c r="BS10" s="113">
        <v>315</v>
      </c>
      <c r="BT10" s="113">
        <v>320</v>
      </c>
      <c r="BU10" s="114">
        <v>220</v>
      </c>
      <c r="BV10" s="114">
        <v>245</v>
      </c>
      <c r="BW10" s="114">
        <v>270</v>
      </c>
      <c r="BX10" s="114">
        <v>290</v>
      </c>
      <c r="BY10" s="114">
        <v>305</v>
      </c>
      <c r="BZ10" s="114">
        <v>320</v>
      </c>
      <c r="CA10" s="114">
        <v>330</v>
      </c>
      <c r="CB10" s="114">
        <v>340</v>
      </c>
      <c r="CC10" s="114">
        <v>350</v>
      </c>
      <c r="CD10" s="114">
        <v>355</v>
      </c>
    </row>
    <row r="11" spans="1:82" x14ac:dyDescent="0.2">
      <c r="B11" s="38" t="s">
        <v>24</v>
      </c>
      <c r="C11" s="113">
        <v>100</v>
      </c>
      <c r="D11" s="113">
        <v>110</v>
      </c>
      <c r="E11" s="113">
        <v>120</v>
      </c>
      <c r="F11" s="113">
        <v>130</v>
      </c>
      <c r="G11" s="113">
        <v>140</v>
      </c>
      <c r="H11" s="113">
        <v>145</v>
      </c>
      <c r="I11" s="113">
        <v>150</v>
      </c>
      <c r="J11" s="113">
        <v>152</v>
      </c>
      <c r="K11" s="113">
        <v>153</v>
      </c>
      <c r="L11" s="113">
        <v>155</v>
      </c>
      <c r="M11" s="114">
        <v>110</v>
      </c>
      <c r="N11" s="114">
        <v>120</v>
      </c>
      <c r="O11" s="114">
        <v>130</v>
      </c>
      <c r="P11" s="114">
        <v>140</v>
      </c>
      <c r="Q11" s="114">
        <v>150</v>
      </c>
      <c r="R11" s="114">
        <v>160</v>
      </c>
      <c r="S11" s="114">
        <v>165</v>
      </c>
      <c r="T11" s="114">
        <v>170</v>
      </c>
      <c r="U11" s="114">
        <v>171</v>
      </c>
      <c r="V11" s="114">
        <v>172</v>
      </c>
      <c r="W11" s="115">
        <v>140</v>
      </c>
      <c r="X11" s="115">
        <v>150</v>
      </c>
      <c r="Y11" s="115">
        <v>165</v>
      </c>
      <c r="Z11" s="115">
        <v>180</v>
      </c>
      <c r="AA11" s="115">
        <v>185</v>
      </c>
      <c r="AB11" s="115">
        <v>190</v>
      </c>
      <c r="AC11" s="115">
        <v>195</v>
      </c>
      <c r="AD11" s="115">
        <v>198</v>
      </c>
      <c r="AE11" s="115">
        <v>200</v>
      </c>
      <c r="AF11" s="115">
        <v>205</v>
      </c>
      <c r="AG11" s="116">
        <v>150</v>
      </c>
      <c r="AH11" s="116">
        <v>170</v>
      </c>
      <c r="AI11" s="116">
        <v>185</v>
      </c>
      <c r="AJ11" s="116">
        <v>200</v>
      </c>
      <c r="AK11" s="116">
        <v>208</v>
      </c>
      <c r="AL11" s="116">
        <v>212</v>
      </c>
      <c r="AM11" s="116">
        <v>216</v>
      </c>
      <c r="AN11" s="116">
        <v>220</v>
      </c>
      <c r="AO11" s="116">
        <v>224</v>
      </c>
      <c r="AP11" s="116">
        <v>228</v>
      </c>
      <c r="AQ11" s="40">
        <v>155</v>
      </c>
      <c r="AR11" s="40">
        <v>170</v>
      </c>
      <c r="AS11" s="40">
        <v>190</v>
      </c>
      <c r="AT11" s="40">
        <v>210</v>
      </c>
      <c r="AU11" s="40">
        <v>220</v>
      </c>
      <c r="AV11" s="40">
        <v>230</v>
      </c>
      <c r="AW11" s="40">
        <v>240</v>
      </c>
      <c r="AX11" s="40">
        <v>250</v>
      </c>
      <c r="AY11" s="40">
        <v>255</v>
      </c>
      <c r="AZ11" s="40">
        <v>260</v>
      </c>
      <c r="BA11" s="117">
        <v>165</v>
      </c>
      <c r="BB11" s="117">
        <v>195</v>
      </c>
      <c r="BC11" s="117">
        <v>215</v>
      </c>
      <c r="BD11" s="117">
        <v>235</v>
      </c>
      <c r="BE11" s="117">
        <v>250</v>
      </c>
      <c r="BF11" s="117">
        <v>265</v>
      </c>
      <c r="BG11" s="117">
        <v>275</v>
      </c>
      <c r="BH11" s="117">
        <v>285</v>
      </c>
      <c r="BI11" s="117">
        <v>290</v>
      </c>
      <c r="BJ11" s="117">
        <v>300</v>
      </c>
      <c r="BK11" s="113">
        <v>225</v>
      </c>
      <c r="BL11" s="113">
        <v>245</v>
      </c>
      <c r="BM11" s="113">
        <v>265</v>
      </c>
      <c r="BN11" s="113">
        <v>285</v>
      </c>
      <c r="BO11" s="113">
        <v>305</v>
      </c>
      <c r="BP11" s="113">
        <v>315</v>
      </c>
      <c r="BQ11" s="113">
        <v>325</v>
      </c>
      <c r="BR11" s="113">
        <v>335</v>
      </c>
      <c r="BS11" s="113">
        <v>345</v>
      </c>
      <c r="BT11" s="113">
        <v>355</v>
      </c>
      <c r="BU11" s="114">
        <v>240</v>
      </c>
      <c r="BV11" s="114">
        <v>270</v>
      </c>
      <c r="BW11" s="118">
        <v>295</v>
      </c>
      <c r="BX11" s="118">
        <v>315</v>
      </c>
      <c r="BY11" s="118">
        <v>335</v>
      </c>
      <c r="BZ11" s="118">
        <v>350</v>
      </c>
      <c r="CA11" s="114">
        <v>360</v>
      </c>
      <c r="CB11" s="114">
        <v>370</v>
      </c>
      <c r="CC11" s="114">
        <v>380</v>
      </c>
      <c r="CD11" s="114">
        <v>395</v>
      </c>
    </row>
    <row r="12" spans="1:82" x14ac:dyDescent="0.2">
      <c r="B12" s="38" t="s">
        <v>25</v>
      </c>
      <c r="C12" s="39">
        <v>9999</v>
      </c>
      <c r="D12" s="39">
        <v>9999</v>
      </c>
      <c r="E12" s="39">
        <v>9999</v>
      </c>
      <c r="F12" s="39">
        <v>9999</v>
      </c>
      <c r="G12" s="39">
        <v>9999</v>
      </c>
      <c r="H12" s="39">
        <v>9999</v>
      </c>
      <c r="I12" s="39">
        <v>9999</v>
      </c>
      <c r="J12" s="39">
        <v>9999</v>
      </c>
      <c r="K12" s="39">
        <v>9999</v>
      </c>
      <c r="L12" s="39">
        <v>9999</v>
      </c>
      <c r="M12" s="39">
        <v>9999</v>
      </c>
      <c r="N12" s="39">
        <v>9999</v>
      </c>
      <c r="O12" s="39">
        <v>9999</v>
      </c>
      <c r="P12" s="39">
        <v>9999</v>
      </c>
      <c r="Q12" s="39">
        <v>9999</v>
      </c>
      <c r="R12" s="39">
        <v>9999</v>
      </c>
      <c r="S12" s="39">
        <v>9999</v>
      </c>
      <c r="T12" s="39">
        <v>9999</v>
      </c>
      <c r="U12" s="39">
        <v>9999</v>
      </c>
      <c r="V12" s="39">
        <v>9999</v>
      </c>
      <c r="W12" s="39">
        <v>9999</v>
      </c>
      <c r="X12" s="39">
        <v>9999</v>
      </c>
      <c r="Y12" s="39">
        <v>9999</v>
      </c>
      <c r="Z12" s="39">
        <v>9999</v>
      </c>
      <c r="AA12" s="39">
        <v>9999</v>
      </c>
      <c r="AB12" s="39">
        <v>9999</v>
      </c>
      <c r="AC12" s="39">
        <v>9999</v>
      </c>
      <c r="AD12" s="39">
        <v>9999</v>
      </c>
      <c r="AE12" s="39">
        <v>9999</v>
      </c>
      <c r="AF12" s="39">
        <v>9999</v>
      </c>
      <c r="AG12" s="39">
        <v>9999</v>
      </c>
      <c r="AH12" s="39">
        <v>9999</v>
      </c>
      <c r="AI12" s="39">
        <v>9999</v>
      </c>
      <c r="AJ12" s="39">
        <v>9999</v>
      </c>
      <c r="AK12" s="39">
        <v>9999</v>
      </c>
      <c r="AL12" s="39">
        <v>9999</v>
      </c>
      <c r="AM12" s="39">
        <v>9999</v>
      </c>
      <c r="AN12" s="39">
        <v>9999</v>
      </c>
      <c r="AO12" s="39">
        <v>9999</v>
      </c>
      <c r="AP12" s="39">
        <v>9999</v>
      </c>
      <c r="AQ12" s="39">
        <v>9999</v>
      </c>
      <c r="AR12" s="39">
        <v>9999</v>
      </c>
      <c r="AS12" s="39">
        <v>9999</v>
      </c>
      <c r="AT12" s="39">
        <v>9999</v>
      </c>
      <c r="AU12" s="39">
        <v>9999</v>
      </c>
      <c r="AV12" s="39">
        <v>9999</v>
      </c>
      <c r="AW12" s="39">
        <v>9999</v>
      </c>
      <c r="AX12" s="39">
        <v>9999</v>
      </c>
      <c r="AY12" s="39">
        <v>9999</v>
      </c>
      <c r="AZ12" s="39">
        <v>9999</v>
      </c>
      <c r="BA12" s="39">
        <v>9999</v>
      </c>
      <c r="BB12" s="39">
        <v>9999</v>
      </c>
      <c r="BC12" s="39">
        <v>9999</v>
      </c>
      <c r="BD12" s="39">
        <v>9999</v>
      </c>
      <c r="BE12" s="39">
        <v>9999</v>
      </c>
      <c r="BF12" s="39">
        <v>9999</v>
      </c>
      <c r="BG12" s="39">
        <v>9999</v>
      </c>
      <c r="BH12" s="39">
        <v>9999</v>
      </c>
      <c r="BI12" s="39">
        <v>9999</v>
      </c>
      <c r="BJ12" s="39">
        <v>9999</v>
      </c>
      <c r="BK12" s="39">
        <v>9999</v>
      </c>
      <c r="BL12" s="39">
        <v>9999</v>
      </c>
      <c r="BM12" s="39">
        <v>9999</v>
      </c>
      <c r="BN12" s="39">
        <v>9999</v>
      </c>
      <c r="BO12" s="39">
        <v>9999</v>
      </c>
      <c r="BP12" s="39">
        <v>9999</v>
      </c>
      <c r="BQ12" s="39">
        <v>9999</v>
      </c>
      <c r="BR12" s="39">
        <v>9999</v>
      </c>
      <c r="BS12" s="39">
        <v>9999</v>
      </c>
      <c r="BT12" s="39">
        <v>9999</v>
      </c>
      <c r="BU12" s="39">
        <v>9999</v>
      </c>
      <c r="BV12" s="39">
        <v>9999</v>
      </c>
      <c r="BW12" s="39">
        <v>9999</v>
      </c>
      <c r="BX12" s="39">
        <v>9999</v>
      </c>
      <c r="BY12" s="39">
        <v>9999</v>
      </c>
      <c r="BZ12" s="39">
        <v>9999</v>
      </c>
      <c r="CA12" s="39">
        <v>9999</v>
      </c>
      <c r="CB12" s="39">
        <v>9999</v>
      </c>
      <c r="CC12" s="39">
        <v>9999</v>
      </c>
      <c r="CD12" s="39">
        <v>9999</v>
      </c>
    </row>
    <row r="13" spans="1:82" x14ac:dyDescent="0.2"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82" x14ac:dyDescent="0.2">
      <c r="BG14" s="35"/>
      <c r="BH14" s="35"/>
      <c r="BI14" s="35"/>
      <c r="BJ14" s="35"/>
      <c r="BK14" s="35"/>
      <c r="BL14" s="35"/>
      <c r="BM14" s="35"/>
      <c r="BN14" s="35"/>
    </row>
    <row r="15" spans="1:82" x14ac:dyDescent="0.2">
      <c r="B15" t="s">
        <v>26</v>
      </c>
      <c r="C15" s="47" t="s">
        <v>27</v>
      </c>
      <c r="D15" s="47" t="s">
        <v>27</v>
      </c>
      <c r="E15" s="47" t="s">
        <v>28</v>
      </c>
      <c r="F15" s="47" t="s">
        <v>29</v>
      </c>
      <c r="H15" s="25" t="s">
        <v>26</v>
      </c>
      <c r="I15" s="48" t="s">
        <v>30</v>
      </c>
      <c r="J15" s="48" t="s">
        <v>30</v>
      </c>
      <c r="K15" s="48" t="s">
        <v>28</v>
      </c>
      <c r="L15" s="48" t="s">
        <v>29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82" x14ac:dyDescent="0.2">
      <c r="A16" s="34">
        <v>10</v>
      </c>
      <c r="B16" s="26" t="s">
        <v>123</v>
      </c>
      <c r="C16" s="36" t="s">
        <v>32</v>
      </c>
      <c r="D16" s="36" t="s">
        <v>42</v>
      </c>
      <c r="E16" s="36" t="s">
        <v>52</v>
      </c>
      <c r="F16" s="36" t="s">
        <v>62</v>
      </c>
      <c r="G16" s="34">
        <v>10</v>
      </c>
      <c r="H16" s="26" t="s">
        <v>123</v>
      </c>
      <c r="I16" s="49" t="s">
        <v>72</v>
      </c>
      <c r="J16" s="49" t="s">
        <v>82</v>
      </c>
      <c r="K16" s="49" t="s">
        <v>92</v>
      </c>
      <c r="L16" s="49" t="s">
        <v>102</v>
      </c>
      <c r="M16" s="25"/>
      <c r="R16" s="27"/>
      <c r="S16" s="27"/>
      <c r="T16" s="25"/>
      <c r="U16" s="25"/>
      <c r="BV16" s="24"/>
      <c r="BW16" s="24"/>
      <c r="BX16" s="24"/>
      <c r="BY16" s="24"/>
    </row>
    <row r="17" spans="1:72" x14ac:dyDescent="0.2">
      <c r="A17" s="34">
        <v>35.01</v>
      </c>
      <c r="B17" s="26" t="s">
        <v>123</v>
      </c>
      <c r="C17" s="36" t="s">
        <v>32</v>
      </c>
      <c r="D17" s="36" t="s">
        <v>42</v>
      </c>
      <c r="E17" s="36" t="s">
        <v>52</v>
      </c>
      <c r="F17" s="36" t="s">
        <v>62</v>
      </c>
      <c r="G17">
        <v>35.01</v>
      </c>
      <c r="H17" s="26" t="s">
        <v>123</v>
      </c>
      <c r="I17" s="49" t="s">
        <v>72</v>
      </c>
      <c r="J17" s="49" t="s">
        <v>82</v>
      </c>
      <c r="K17" s="49" t="s">
        <v>92</v>
      </c>
      <c r="L17" s="49" t="s">
        <v>102</v>
      </c>
      <c r="M17" s="25"/>
      <c r="N17" s="49"/>
      <c r="O17" s="49"/>
      <c r="R17" s="27"/>
      <c r="S17" s="27"/>
      <c r="T17" s="25"/>
      <c r="U17" s="25"/>
      <c r="BG17" s="47"/>
      <c r="BS17" s="24"/>
      <c r="BT17" s="36"/>
    </row>
    <row r="18" spans="1:72" x14ac:dyDescent="0.2">
      <c r="A18" s="34">
        <v>40.01</v>
      </c>
      <c r="B18" s="26" t="s">
        <v>123</v>
      </c>
      <c r="C18" s="36" t="s">
        <v>32</v>
      </c>
      <c r="D18" s="36" t="s">
        <v>42</v>
      </c>
      <c r="E18" s="36" t="s">
        <v>52</v>
      </c>
      <c r="F18" s="36" t="s">
        <v>62</v>
      </c>
      <c r="G18" s="28">
        <v>40.01</v>
      </c>
      <c r="H18" s="26" t="s">
        <v>123</v>
      </c>
      <c r="I18" s="49" t="s">
        <v>73</v>
      </c>
      <c r="J18" s="49" t="s">
        <v>83</v>
      </c>
      <c r="K18" s="49" t="s">
        <v>92</v>
      </c>
      <c r="L18" s="49" t="s">
        <v>102</v>
      </c>
      <c r="M18" s="25"/>
      <c r="R18" s="27"/>
      <c r="S18" s="27"/>
      <c r="T18" s="25"/>
      <c r="U18" s="25"/>
      <c r="AV18" s="24"/>
      <c r="AW18" s="24"/>
      <c r="BS18" s="24"/>
      <c r="BT18" s="36"/>
    </row>
    <row r="19" spans="1:72" x14ac:dyDescent="0.2">
      <c r="A19" s="34">
        <v>45.01</v>
      </c>
      <c r="B19" s="26" t="s">
        <v>123</v>
      </c>
      <c r="C19" s="36" t="s">
        <v>32</v>
      </c>
      <c r="D19" s="36" t="s">
        <v>42</v>
      </c>
      <c r="E19" s="36" t="s">
        <v>52</v>
      </c>
      <c r="F19" s="36" t="s">
        <v>62</v>
      </c>
      <c r="G19">
        <v>45.01</v>
      </c>
      <c r="H19" s="26" t="s">
        <v>123</v>
      </c>
      <c r="I19" s="49" t="s">
        <v>74</v>
      </c>
      <c r="J19" s="49" t="s">
        <v>91</v>
      </c>
      <c r="K19" s="49" t="s">
        <v>93</v>
      </c>
      <c r="L19" s="49" t="s">
        <v>103</v>
      </c>
      <c r="M19" s="25"/>
      <c r="R19" s="27"/>
      <c r="S19" s="27"/>
      <c r="T19" s="25"/>
      <c r="U19" s="25"/>
      <c r="AV19" s="24"/>
      <c r="AW19" s="24"/>
      <c r="BG19" s="47"/>
      <c r="BS19" s="24"/>
      <c r="BT19" s="36"/>
    </row>
    <row r="20" spans="1:72" x14ac:dyDescent="0.2">
      <c r="A20" s="34">
        <v>49.01</v>
      </c>
      <c r="B20" s="26" t="s">
        <v>123</v>
      </c>
      <c r="C20" s="36" t="s">
        <v>33</v>
      </c>
      <c r="D20" s="36" t="s">
        <v>43</v>
      </c>
      <c r="E20" s="36" t="s">
        <v>52</v>
      </c>
      <c r="F20" s="36" t="s">
        <v>62</v>
      </c>
      <c r="G20">
        <v>49.01</v>
      </c>
      <c r="H20" s="26" t="s">
        <v>123</v>
      </c>
      <c r="I20" s="49" t="s">
        <v>84</v>
      </c>
      <c r="J20" s="49" t="s">
        <v>75</v>
      </c>
      <c r="K20" s="49" t="s">
        <v>94</v>
      </c>
      <c r="L20" s="49" t="s">
        <v>104</v>
      </c>
      <c r="M20" s="25"/>
      <c r="R20" s="27"/>
      <c r="S20" s="27"/>
      <c r="T20" s="25"/>
      <c r="U20" s="25"/>
      <c r="BS20" s="24"/>
      <c r="BT20" s="36"/>
    </row>
    <row r="21" spans="1:72" x14ac:dyDescent="0.2">
      <c r="A21" s="34">
        <v>55.01</v>
      </c>
      <c r="B21" s="26" t="s">
        <v>123</v>
      </c>
      <c r="C21" s="36" t="s">
        <v>34</v>
      </c>
      <c r="D21" s="36" t="s">
        <v>44</v>
      </c>
      <c r="E21" s="36" t="s">
        <v>53</v>
      </c>
      <c r="F21" s="36" t="s">
        <v>63</v>
      </c>
      <c r="G21">
        <v>55.01</v>
      </c>
      <c r="H21" s="26" t="s">
        <v>123</v>
      </c>
      <c r="I21" s="49" t="s">
        <v>76</v>
      </c>
      <c r="J21" s="49" t="s">
        <v>85</v>
      </c>
      <c r="K21" s="49" t="s">
        <v>95</v>
      </c>
      <c r="L21" s="49" t="s">
        <v>105</v>
      </c>
      <c r="M21" s="25"/>
      <c r="R21" s="27"/>
      <c r="S21" s="27"/>
      <c r="T21" s="25"/>
      <c r="U21" s="25"/>
      <c r="BG21" s="47"/>
      <c r="BT21" s="36"/>
    </row>
    <row r="22" spans="1:72" x14ac:dyDescent="0.2">
      <c r="A22" s="34">
        <v>61.01</v>
      </c>
      <c r="B22" s="26" t="s">
        <v>123</v>
      </c>
      <c r="C22" s="36" t="s">
        <v>35</v>
      </c>
      <c r="D22" s="36" t="s">
        <v>45</v>
      </c>
      <c r="E22" s="36" t="s">
        <v>54</v>
      </c>
      <c r="F22" s="36" t="s">
        <v>64</v>
      </c>
      <c r="G22">
        <v>59.01</v>
      </c>
      <c r="H22" s="26" t="s">
        <v>123</v>
      </c>
      <c r="I22" s="49" t="s">
        <v>77</v>
      </c>
      <c r="J22" s="49" t="s">
        <v>86</v>
      </c>
      <c r="K22" s="49" t="s">
        <v>96</v>
      </c>
      <c r="L22" s="49" t="s">
        <v>106</v>
      </c>
      <c r="M22" s="25"/>
      <c r="R22" s="27"/>
      <c r="S22" s="27"/>
      <c r="T22" s="25"/>
      <c r="U22" s="25"/>
    </row>
    <row r="23" spans="1:72" x14ac:dyDescent="0.2">
      <c r="A23" s="34">
        <v>67.010000000000005</v>
      </c>
      <c r="B23" s="26" t="s">
        <v>123</v>
      </c>
      <c r="C23" s="36" t="s">
        <v>36</v>
      </c>
      <c r="D23" s="36" t="s">
        <v>46</v>
      </c>
      <c r="E23" s="36" t="s">
        <v>55</v>
      </c>
      <c r="F23" s="36" t="s">
        <v>65</v>
      </c>
      <c r="G23">
        <v>64.010000000000005</v>
      </c>
      <c r="H23" s="26" t="s">
        <v>123</v>
      </c>
      <c r="I23" s="49" t="s">
        <v>78</v>
      </c>
      <c r="J23" s="49" t="s">
        <v>87</v>
      </c>
      <c r="K23" s="49" t="s">
        <v>97</v>
      </c>
      <c r="L23" s="49" t="s">
        <v>107</v>
      </c>
      <c r="M23" s="25"/>
      <c r="R23" s="27"/>
      <c r="S23" s="27"/>
      <c r="T23" s="25"/>
      <c r="U23" s="25"/>
      <c r="BG23" s="47"/>
    </row>
    <row r="24" spans="1:72" x14ac:dyDescent="0.2">
      <c r="A24" s="34">
        <v>73.010000000000005</v>
      </c>
      <c r="B24" s="26" t="s">
        <v>123</v>
      </c>
      <c r="C24" s="36" t="s">
        <v>37</v>
      </c>
      <c r="D24" s="36" t="s">
        <v>47</v>
      </c>
      <c r="E24" s="36" t="s">
        <v>56</v>
      </c>
      <c r="F24" s="36" t="s">
        <v>66</v>
      </c>
      <c r="G24">
        <v>71.010000000000005</v>
      </c>
      <c r="H24" s="26" t="s">
        <v>123</v>
      </c>
      <c r="I24" s="49" t="s">
        <v>79</v>
      </c>
      <c r="J24" s="49" t="s">
        <v>88</v>
      </c>
      <c r="K24" s="49" t="s">
        <v>98</v>
      </c>
      <c r="L24" s="49" t="s">
        <v>108</v>
      </c>
      <c r="M24" s="25"/>
      <c r="R24" s="27"/>
      <c r="S24" s="27"/>
      <c r="T24" s="25"/>
      <c r="U24" s="25"/>
    </row>
    <row r="25" spans="1:72" x14ac:dyDescent="0.2">
      <c r="A25" s="34">
        <v>81.010000000000005</v>
      </c>
      <c r="B25" s="26" t="s">
        <v>123</v>
      </c>
      <c r="C25" s="36" t="s">
        <v>38</v>
      </c>
      <c r="D25" s="36" t="s">
        <v>48</v>
      </c>
      <c r="E25" s="36" t="s">
        <v>57</v>
      </c>
      <c r="F25" s="36" t="s">
        <v>67</v>
      </c>
      <c r="G25">
        <v>76.010000000000005</v>
      </c>
      <c r="H25" s="26" t="s">
        <v>123</v>
      </c>
      <c r="I25" s="49" t="s">
        <v>80</v>
      </c>
      <c r="J25" s="49" t="s">
        <v>89</v>
      </c>
      <c r="K25" s="49" t="s">
        <v>99</v>
      </c>
      <c r="L25" s="49" t="s">
        <v>109</v>
      </c>
      <c r="M25" s="25"/>
      <c r="R25" s="27"/>
      <c r="S25" s="27"/>
      <c r="T25" s="25"/>
      <c r="U25" s="25"/>
      <c r="BG25" s="47"/>
    </row>
    <row r="26" spans="1:72" x14ac:dyDescent="0.2">
      <c r="A26" s="34">
        <v>89.01</v>
      </c>
      <c r="B26" s="26" t="s">
        <v>123</v>
      </c>
      <c r="C26" s="36" t="s">
        <v>39</v>
      </c>
      <c r="D26" s="36" t="s">
        <v>49</v>
      </c>
      <c r="E26" s="36" t="s">
        <v>58</v>
      </c>
      <c r="F26" s="36" t="s">
        <v>68</v>
      </c>
      <c r="G26">
        <v>81.010000000000005</v>
      </c>
      <c r="H26" s="26" t="s">
        <v>123</v>
      </c>
      <c r="I26" s="49" t="s">
        <v>81</v>
      </c>
      <c r="J26" s="49" t="s">
        <v>90</v>
      </c>
      <c r="K26" s="49" t="s">
        <v>100</v>
      </c>
      <c r="L26" s="49" t="s">
        <v>110</v>
      </c>
      <c r="M26" s="25"/>
      <c r="R26" s="27"/>
      <c r="S26" s="27"/>
      <c r="T26" s="25"/>
      <c r="U26" s="25"/>
    </row>
    <row r="27" spans="1:72" x14ac:dyDescent="0.2">
      <c r="A27" s="34">
        <v>96.01</v>
      </c>
      <c r="B27" s="26" t="s">
        <v>123</v>
      </c>
      <c r="C27" s="36" t="s">
        <v>40</v>
      </c>
      <c r="D27" s="36" t="s">
        <v>50</v>
      </c>
      <c r="E27" s="36" t="s">
        <v>59</v>
      </c>
      <c r="F27" s="36" t="s">
        <v>69</v>
      </c>
      <c r="G27">
        <v>87.01</v>
      </c>
      <c r="H27" s="26" t="s">
        <v>123</v>
      </c>
      <c r="I27" s="49" t="s">
        <v>81</v>
      </c>
      <c r="J27" s="49" t="s">
        <v>90</v>
      </c>
      <c r="K27" s="49" t="s">
        <v>101</v>
      </c>
      <c r="L27" s="49" t="s">
        <v>111</v>
      </c>
      <c r="M27" s="25"/>
      <c r="R27" s="27"/>
      <c r="S27" s="27"/>
      <c r="T27" s="25"/>
      <c r="U27" s="25"/>
      <c r="BG27" s="47"/>
    </row>
    <row r="28" spans="1:72" x14ac:dyDescent="0.2">
      <c r="A28" s="34">
        <v>102.01</v>
      </c>
      <c r="B28" s="26" t="s">
        <v>123</v>
      </c>
      <c r="C28" s="36" t="s">
        <v>41</v>
      </c>
      <c r="D28" s="36" t="s">
        <v>51</v>
      </c>
      <c r="E28" s="36" t="s">
        <v>60</v>
      </c>
      <c r="F28" s="36" t="s">
        <v>70</v>
      </c>
      <c r="H28" s="26"/>
      <c r="I28" s="27"/>
      <c r="J28" s="27"/>
      <c r="K28" s="27"/>
      <c r="L28" s="27"/>
      <c r="M28" s="25"/>
      <c r="P28" s="27"/>
      <c r="Q28" s="27"/>
      <c r="R28" s="27"/>
      <c r="S28" s="27"/>
      <c r="T28" s="25"/>
      <c r="U28" s="25"/>
    </row>
    <row r="29" spans="1:72" x14ac:dyDescent="0.2">
      <c r="A29" s="34">
        <v>109.1</v>
      </c>
      <c r="B29" s="26" t="s">
        <v>123</v>
      </c>
      <c r="C29" s="36" t="s">
        <v>41</v>
      </c>
      <c r="D29" s="36" t="s">
        <v>51</v>
      </c>
      <c r="E29" s="36" t="s">
        <v>61</v>
      </c>
      <c r="F29" s="36" t="s">
        <v>71</v>
      </c>
      <c r="H29" s="26"/>
      <c r="I29" s="27"/>
      <c r="J29" s="27"/>
      <c r="K29" s="27"/>
      <c r="L29" s="27"/>
      <c r="M29" s="25"/>
      <c r="P29" s="27"/>
      <c r="Q29" s="27"/>
      <c r="R29" s="27"/>
      <c r="S29" s="27"/>
      <c r="T29" s="25"/>
      <c r="U29" s="25"/>
      <c r="AV29" s="24"/>
      <c r="AW29" s="24"/>
      <c r="BG29" s="47"/>
    </row>
    <row r="30" spans="1:72" x14ac:dyDescent="0.2">
      <c r="M30" s="25"/>
      <c r="O30" s="27"/>
      <c r="P30" s="27"/>
      <c r="Q30" s="27"/>
      <c r="R30" s="27"/>
      <c r="S30" s="27"/>
      <c r="T30" s="25"/>
      <c r="U30" s="25"/>
    </row>
    <row r="31" spans="1:72" x14ac:dyDescent="0.2">
      <c r="S31" s="27"/>
      <c r="T31" s="25"/>
      <c r="U31" s="25"/>
      <c r="BG31" s="47"/>
    </row>
    <row r="32" spans="1:72" x14ac:dyDescent="0.2">
      <c r="B32" t="s">
        <v>127</v>
      </c>
      <c r="C32" s="36" t="s">
        <v>128</v>
      </c>
      <c r="D32" s="36" t="s">
        <v>129</v>
      </c>
      <c r="S32" s="27"/>
      <c r="T32" s="25"/>
      <c r="U32" s="25"/>
    </row>
    <row r="33" spans="2:59" x14ac:dyDescent="0.2">
      <c r="B33" t="s">
        <v>130</v>
      </c>
      <c r="C33" s="36"/>
      <c r="D33">
        <v>2013</v>
      </c>
      <c r="S33" s="27"/>
      <c r="T33" s="25"/>
      <c r="U33" s="25"/>
    </row>
    <row r="34" spans="2:59" x14ac:dyDescent="0.2">
      <c r="B34" t="s">
        <v>131</v>
      </c>
      <c r="C34">
        <v>2010</v>
      </c>
      <c r="D34">
        <v>2012</v>
      </c>
      <c r="S34" s="27"/>
      <c r="T34" s="25"/>
      <c r="U34" s="25"/>
      <c r="BG34" s="47"/>
    </row>
    <row r="35" spans="2:59" x14ac:dyDescent="0.2">
      <c r="B35" t="s">
        <v>132</v>
      </c>
      <c r="C35">
        <v>2008</v>
      </c>
      <c r="D35">
        <v>2009</v>
      </c>
    </row>
    <row r="36" spans="2:59" x14ac:dyDescent="0.2">
      <c r="B36" t="s">
        <v>133</v>
      </c>
      <c r="C36">
        <v>2006</v>
      </c>
      <c r="D36">
        <v>2007</v>
      </c>
      <c r="BG36" s="47"/>
    </row>
    <row r="37" spans="2:59" x14ac:dyDescent="0.2">
      <c r="B37" t="s">
        <v>134</v>
      </c>
      <c r="C37">
        <v>2003</v>
      </c>
      <c r="D37">
        <v>2005</v>
      </c>
    </row>
    <row r="38" spans="2:59" x14ac:dyDescent="0.2">
      <c r="B38" t="s">
        <v>135</v>
      </c>
      <c r="C38">
        <v>2002</v>
      </c>
      <c r="BG38" s="4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INDIVIDUEL</vt:lpstr>
      <vt:lpstr>Minimas</vt:lpstr>
      <vt:lpstr>INDIVIDUEL!Print_Area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Romain De Gruttola</cp:lastModifiedBy>
  <cp:lastPrinted>2019-07-29T15:11:19Z</cp:lastPrinted>
  <dcterms:created xsi:type="dcterms:W3CDTF">2004-10-09T07:29:01Z</dcterms:created>
  <dcterms:modified xsi:type="dcterms:W3CDTF">2022-09-14T17:54:13Z</dcterms:modified>
</cp:coreProperties>
</file>