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checkCompatibility="1" autoCompressPictures="0"/>
  <bookViews>
    <workbookView xWindow="0" yWindow="180" windowWidth="15600" windowHeight="11700" tabRatio="500" activeTab="2"/>
  </bookViews>
  <sheets>
    <sheet name="PESEE" sheetId="2" r:id="rId1"/>
    <sheet name="69-77 kg homme" sheetId="1" r:id="rId2"/>
    <sheet name="69-77 kg homme (2)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1" hidden="1">'69-77 kg homme'!$A$1:$U$14</definedName>
    <definedName name="_xlnm._FilterDatabase" localSheetId="2" hidden="1">'69-77 kg homme (2)'!$A$1:$U$13</definedName>
    <definedName name="_xlnm._FilterDatabase" localSheetId="0" hidden="1">PESEE!$A$1:$T$14</definedName>
    <definedName name="_xlnm.Print_Area" localSheetId="1">'69-77 kg homme'!$A$1:$AM$29</definedName>
    <definedName name="_xlnm.Print_Area" localSheetId="2">'69-77 kg homme (2)'!$A$1:$AM$28</definedName>
    <definedName name="_xlnm.Print_Area" localSheetId="0">PESEE!$A$1:$AM$42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7" i="3" l="1"/>
  <c r="O17" i="3"/>
  <c r="Q17" i="3"/>
  <c r="U17" i="3"/>
  <c r="AE29" i="3"/>
  <c r="AD29" i="3"/>
  <c r="AC29" i="3"/>
  <c r="AB29" i="3"/>
  <c r="AA29" i="3"/>
  <c r="Z29" i="3"/>
  <c r="Y29" i="3"/>
  <c r="X29" i="3"/>
  <c r="AL29" i="3"/>
  <c r="W29" i="3"/>
  <c r="AE28" i="3"/>
  <c r="AL28" i="3"/>
  <c r="AD28" i="3"/>
  <c r="AC28" i="3"/>
  <c r="AB28" i="3"/>
  <c r="AA28" i="3"/>
  <c r="Z28" i="3"/>
  <c r="Y28" i="3"/>
  <c r="X28" i="3"/>
  <c r="W28" i="3"/>
  <c r="AJ22" i="3"/>
  <c r="AI22" i="3"/>
  <c r="AH22" i="3"/>
  <c r="AG22" i="3"/>
  <c r="AF22" i="3"/>
  <c r="AE22" i="3"/>
  <c r="AD22" i="3"/>
  <c r="AC22" i="3"/>
  <c r="AB22" i="3"/>
  <c r="AE17" i="3"/>
  <c r="AL17" i="3"/>
  <c r="AD17" i="3"/>
  <c r="AC17" i="3"/>
  <c r="AB17" i="3"/>
  <c r="AA17" i="3"/>
  <c r="Z17" i="3"/>
  <c r="Y17" i="3"/>
  <c r="X17" i="3"/>
  <c r="W17" i="3"/>
  <c r="S17" i="3"/>
  <c r="R17" i="3"/>
  <c r="AE16" i="3"/>
  <c r="AL16" i="3"/>
  <c r="AD16" i="3"/>
  <c r="AC16" i="3"/>
  <c r="AB16" i="3"/>
  <c r="AA16" i="3"/>
  <c r="Z16" i="3"/>
  <c r="Y16" i="3"/>
  <c r="X16" i="3"/>
  <c r="W16" i="3"/>
  <c r="U16" i="3"/>
  <c r="S16" i="3"/>
  <c r="J16" i="3"/>
  <c r="O16" i="3"/>
  <c r="Q16" i="3"/>
  <c r="R16" i="3"/>
  <c r="AE15" i="3"/>
  <c r="AL15" i="3"/>
  <c r="AD15" i="3"/>
  <c r="AC15" i="3"/>
  <c r="AB15" i="3"/>
  <c r="AA15" i="3"/>
  <c r="Z15" i="3"/>
  <c r="Y15" i="3"/>
  <c r="X15" i="3"/>
  <c r="W15" i="3"/>
  <c r="U15" i="3"/>
  <c r="T15" i="3"/>
  <c r="S15" i="3"/>
  <c r="J15" i="3"/>
  <c r="O15" i="3"/>
  <c r="Q15" i="3"/>
  <c r="R15" i="3"/>
  <c r="J14" i="3"/>
  <c r="O14" i="3"/>
  <c r="Q14" i="3"/>
  <c r="U14" i="3"/>
  <c r="AE14" i="3"/>
  <c r="AD14" i="3"/>
  <c r="AC14" i="3"/>
  <c r="AB14" i="3"/>
  <c r="AA14" i="3"/>
  <c r="Z14" i="3"/>
  <c r="AL14" i="3"/>
  <c r="Y14" i="3"/>
  <c r="X14" i="3"/>
  <c r="W14" i="3"/>
  <c r="T14" i="3"/>
  <c r="S14" i="3"/>
  <c r="R14" i="3"/>
  <c r="J13" i="3"/>
  <c r="O13" i="3"/>
  <c r="Q13" i="3"/>
  <c r="U13" i="3"/>
  <c r="AE13" i="3"/>
  <c r="AD13" i="3"/>
  <c r="AC13" i="3"/>
  <c r="AB13" i="3"/>
  <c r="AL13" i="3"/>
  <c r="AA13" i="3"/>
  <c r="Z13" i="3"/>
  <c r="Y13" i="3"/>
  <c r="X13" i="3"/>
  <c r="W13" i="3"/>
  <c r="S13" i="3"/>
  <c r="R13" i="3"/>
  <c r="J12" i="3"/>
  <c r="O12" i="3"/>
  <c r="Q12" i="3"/>
  <c r="U12" i="3"/>
  <c r="AE12" i="3"/>
  <c r="AD12" i="3"/>
  <c r="AC12" i="3"/>
  <c r="AB12" i="3"/>
  <c r="AA12" i="3"/>
  <c r="Z12" i="3"/>
  <c r="AL12" i="3"/>
  <c r="Y12" i="3"/>
  <c r="X12" i="3"/>
  <c r="W12" i="3"/>
  <c r="T12" i="3"/>
  <c r="S12" i="3"/>
  <c r="R12" i="3"/>
  <c r="Q11" i="3"/>
  <c r="U11" i="3"/>
  <c r="AE11" i="3"/>
  <c r="AL11" i="3"/>
  <c r="AD11" i="3"/>
  <c r="AC11" i="3"/>
  <c r="AB11" i="3"/>
  <c r="AA11" i="3"/>
  <c r="Z11" i="3"/>
  <c r="Y11" i="3"/>
  <c r="X11" i="3"/>
  <c r="W11" i="3"/>
  <c r="T11" i="3"/>
  <c r="S11" i="3"/>
  <c r="R11" i="3"/>
  <c r="O11" i="3"/>
  <c r="J11" i="3"/>
  <c r="J10" i="3"/>
  <c r="O10" i="3"/>
  <c r="Q10" i="3"/>
  <c r="U10" i="3"/>
  <c r="AE10" i="3"/>
  <c r="AD10" i="3"/>
  <c r="AC10" i="3"/>
  <c r="AB10" i="3"/>
  <c r="AL10" i="3"/>
  <c r="AA10" i="3"/>
  <c r="Z10" i="3"/>
  <c r="Y10" i="3"/>
  <c r="X10" i="3"/>
  <c r="W10" i="3"/>
  <c r="S10" i="3"/>
  <c r="R10" i="3"/>
  <c r="J9" i="3"/>
  <c r="O9" i="3"/>
  <c r="Q9" i="3"/>
  <c r="U9" i="3"/>
  <c r="AE9" i="3"/>
  <c r="AD9" i="3"/>
  <c r="AC9" i="3"/>
  <c r="AB9" i="3"/>
  <c r="AL9" i="3"/>
  <c r="AA9" i="3"/>
  <c r="Z9" i="3"/>
  <c r="Y9" i="3"/>
  <c r="X9" i="3"/>
  <c r="W9" i="3"/>
  <c r="T9" i="3"/>
  <c r="S9" i="3"/>
  <c r="R9" i="3"/>
  <c r="J8" i="3"/>
  <c r="O8" i="3"/>
  <c r="Q8" i="3"/>
  <c r="U8" i="3"/>
  <c r="AE8" i="3"/>
  <c r="AD8" i="3"/>
  <c r="AC8" i="3"/>
  <c r="AB8" i="3"/>
  <c r="AA8" i="3"/>
  <c r="Z8" i="3"/>
  <c r="AL8" i="3"/>
  <c r="Y8" i="3"/>
  <c r="X8" i="3"/>
  <c r="W8" i="3"/>
  <c r="T8" i="3"/>
  <c r="S8" i="3"/>
  <c r="R8" i="3"/>
  <c r="J7" i="3"/>
  <c r="O7" i="3"/>
  <c r="Q7" i="3"/>
  <c r="U7" i="3"/>
  <c r="AE7" i="3"/>
  <c r="AD7" i="3"/>
  <c r="AC7" i="3"/>
  <c r="AL7" i="3"/>
  <c r="AB7" i="3"/>
  <c r="AA7" i="3"/>
  <c r="Z7" i="3"/>
  <c r="Y7" i="3"/>
  <c r="X7" i="3"/>
  <c r="W7" i="3"/>
  <c r="T7" i="3"/>
  <c r="S7" i="3"/>
  <c r="R7" i="3"/>
  <c r="J6" i="3"/>
  <c r="O6" i="3"/>
  <c r="Q6" i="3"/>
  <c r="U6" i="3"/>
  <c r="AE6" i="3"/>
  <c r="AD6" i="3"/>
  <c r="AC6" i="3"/>
  <c r="AB6" i="3"/>
  <c r="AA6" i="3"/>
  <c r="Z6" i="3"/>
  <c r="AL6" i="3"/>
  <c r="Y6" i="3"/>
  <c r="X6" i="3"/>
  <c r="W6" i="3"/>
  <c r="S6" i="3"/>
  <c r="R6" i="3"/>
  <c r="Q5" i="3"/>
  <c r="U5" i="3"/>
  <c r="AE5" i="3"/>
  <c r="AL5" i="3"/>
  <c r="AD5" i="3"/>
  <c r="AC5" i="3"/>
  <c r="AB5" i="3"/>
  <c r="AA5" i="3"/>
  <c r="Z5" i="3"/>
  <c r="Y5" i="3"/>
  <c r="X5" i="3"/>
  <c r="W5" i="3"/>
  <c r="T5" i="3"/>
  <c r="S5" i="3"/>
  <c r="R5" i="3"/>
  <c r="O5" i="3"/>
  <c r="J5" i="3"/>
  <c r="AB30" i="2"/>
  <c r="AI30" i="2"/>
  <c r="AA30" i="2"/>
  <c r="Z30" i="2"/>
  <c r="Y30" i="2"/>
  <c r="X30" i="2"/>
  <c r="W30" i="2"/>
  <c r="V30" i="2"/>
  <c r="T30" i="2"/>
  <c r="AB37" i="2"/>
  <c r="AI37" i="2"/>
  <c r="AB38" i="2"/>
  <c r="AI38" i="2"/>
  <c r="AA38" i="2"/>
  <c r="Z38" i="2"/>
  <c r="Y38" i="2"/>
  <c r="X38" i="2"/>
  <c r="W38" i="2"/>
  <c r="V38" i="2"/>
  <c r="T38" i="2"/>
  <c r="AA37" i="2"/>
  <c r="Z37" i="2"/>
  <c r="Y37" i="2"/>
  <c r="X37" i="2"/>
  <c r="W37" i="2"/>
  <c r="V37" i="2"/>
  <c r="T37" i="2"/>
  <c r="V18" i="2"/>
  <c r="J18" i="2"/>
  <c r="H18" i="2"/>
  <c r="V17" i="2"/>
  <c r="J17" i="2"/>
  <c r="H17" i="2"/>
  <c r="V16" i="2"/>
  <c r="J16" i="2"/>
  <c r="H16" i="2"/>
  <c r="H15" i="2"/>
  <c r="J15" i="2"/>
  <c r="V15" i="2"/>
  <c r="V14" i="2"/>
  <c r="J14" i="2"/>
  <c r="H14" i="2"/>
  <c r="V13" i="2"/>
  <c r="J13" i="2"/>
  <c r="H13" i="2"/>
  <c r="V12" i="2"/>
  <c r="J12" i="2"/>
  <c r="H12" i="2"/>
  <c r="V11" i="2"/>
  <c r="J11" i="2"/>
  <c r="H11" i="2"/>
  <c r="V10" i="2"/>
  <c r="J10" i="2"/>
  <c r="H10" i="2"/>
  <c r="V9" i="2"/>
  <c r="J9" i="2"/>
  <c r="H9" i="2"/>
  <c r="V8" i="2"/>
  <c r="J8" i="2"/>
  <c r="H8" i="2"/>
  <c r="V7" i="2"/>
  <c r="J7" i="2"/>
  <c r="H7" i="2"/>
  <c r="V6" i="2"/>
  <c r="J6" i="2"/>
  <c r="H6" i="2"/>
  <c r="V5" i="2"/>
  <c r="J5" i="2"/>
  <c r="H5" i="2"/>
  <c r="AJ23" i="1"/>
  <c r="AI23" i="1"/>
  <c r="AH23" i="1"/>
  <c r="AG23" i="1"/>
  <c r="AF23" i="1"/>
  <c r="AE23" i="1"/>
  <c r="AD23" i="1"/>
  <c r="AC23" i="1"/>
  <c r="AB23" i="1"/>
  <c r="J8" i="1"/>
  <c r="O8" i="1"/>
  <c r="Q8" i="1"/>
  <c r="J10" i="1"/>
  <c r="O10" i="1"/>
  <c r="Q10" i="1"/>
  <c r="J7" i="1"/>
  <c r="O7" i="1"/>
  <c r="Q7" i="1"/>
  <c r="J12" i="1"/>
  <c r="O12" i="1"/>
  <c r="Q12" i="1"/>
  <c r="J13" i="1"/>
  <c r="O13" i="1"/>
  <c r="Q13" i="1"/>
  <c r="J15" i="1"/>
  <c r="O15" i="1"/>
  <c r="Q15" i="1"/>
  <c r="O16" i="1"/>
  <c r="J16" i="1"/>
  <c r="Q16" i="1"/>
  <c r="J18" i="1"/>
  <c r="O18" i="1"/>
  <c r="Q18" i="1"/>
  <c r="U18" i="1"/>
  <c r="AE30" i="1"/>
  <c r="AD30" i="1"/>
  <c r="AC30" i="1"/>
  <c r="AB30" i="1"/>
  <c r="AA30" i="1"/>
  <c r="Z30" i="1"/>
  <c r="Y30" i="1"/>
  <c r="X30" i="1"/>
  <c r="AL30" i="1"/>
  <c r="W30" i="1"/>
  <c r="AE29" i="1"/>
  <c r="AL29" i="1"/>
  <c r="AD29" i="1"/>
  <c r="AC29" i="1"/>
  <c r="AB29" i="1"/>
  <c r="AA29" i="1"/>
  <c r="Z29" i="1"/>
  <c r="Y29" i="1"/>
  <c r="X29" i="1"/>
  <c r="W29" i="1"/>
  <c r="J17" i="1"/>
  <c r="O17" i="1"/>
  <c r="Q17" i="1"/>
  <c r="U17" i="1"/>
  <c r="U16" i="1"/>
  <c r="AE18" i="1"/>
  <c r="AL18" i="1"/>
  <c r="AD18" i="1"/>
  <c r="AC18" i="1"/>
  <c r="AB18" i="1"/>
  <c r="AA18" i="1"/>
  <c r="Z18" i="1"/>
  <c r="Y18" i="1"/>
  <c r="X18" i="1"/>
  <c r="W18" i="1"/>
  <c r="S18" i="1"/>
  <c r="R18" i="1"/>
  <c r="AE17" i="1"/>
  <c r="AL17" i="1"/>
  <c r="AD17" i="1"/>
  <c r="AC17" i="1"/>
  <c r="AB17" i="1"/>
  <c r="AA17" i="1"/>
  <c r="Z17" i="1"/>
  <c r="Y17" i="1"/>
  <c r="X17" i="1"/>
  <c r="W17" i="1"/>
  <c r="S17" i="1"/>
  <c r="R17" i="1"/>
  <c r="AE16" i="1"/>
  <c r="AL16" i="1"/>
  <c r="AD16" i="1"/>
  <c r="AC16" i="1"/>
  <c r="AB16" i="1"/>
  <c r="AA16" i="1"/>
  <c r="Z16" i="1"/>
  <c r="Y16" i="1"/>
  <c r="X16" i="1"/>
  <c r="W16" i="1"/>
  <c r="T16" i="1"/>
  <c r="S16" i="1"/>
  <c r="R16" i="1"/>
  <c r="U15" i="1"/>
  <c r="AE15" i="1"/>
  <c r="AD15" i="1"/>
  <c r="AC15" i="1"/>
  <c r="AB15" i="1"/>
  <c r="AA15" i="1"/>
  <c r="Z15" i="1"/>
  <c r="Y15" i="1"/>
  <c r="X15" i="1"/>
  <c r="AL15" i="1"/>
  <c r="W15" i="1"/>
  <c r="T15" i="1"/>
  <c r="S15" i="1"/>
  <c r="R15" i="1"/>
  <c r="J14" i="1"/>
  <c r="O14" i="1"/>
  <c r="Q14" i="1"/>
  <c r="U14" i="1"/>
  <c r="AE14" i="1"/>
  <c r="AD14" i="1"/>
  <c r="AC14" i="1"/>
  <c r="AB14" i="1"/>
  <c r="AA14" i="1"/>
  <c r="Z14" i="1"/>
  <c r="Y14" i="1"/>
  <c r="X14" i="1"/>
  <c r="AL14" i="1"/>
  <c r="W14" i="1"/>
  <c r="S14" i="1"/>
  <c r="R14" i="1"/>
  <c r="U13" i="1"/>
  <c r="AE13" i="1"/>
  <c r="AD13" i="1"/>
  <c r="AC13" i="1"/>
  <c r="AB13" i="1"/>
  <c r="AA13" i="1"/>
  <c r="Z13" i="1"/>
  <c r="Y13" i="1"/>
  <c r="X13" i="1"/>
  <c r="AL13" i="1"/>
  <c r="W13" i="1"/>
  <c r="T13" i="1"/>
  <c r="S13" i="1"/>
  <c r="R13" i="1"/>
  <c r="U12" i="1"/>
  <c r="AE12" i="1"/>
  <c r="AD12" i="1"/>
  <c r="AC12" i="1"/>
  <c r="AB12" i="1"/>
  <c r="AA12" i="1"/>
  <c r="Z12" i="1"/>
  <c r="AL12" i="1"/>
  <c r="Y12" i="1"/>
  <c r="X12" i="1"/>
  <c r="W12" i="1"/>
  <c r="T12" i="1"/>
  <c r="S12" i="1"/>
  <c r="R12" i="1"/>
  <c r="J11" i="1"/>
  <c r="O11" i="1"/>
  <c r="Q11" i="1"/>
  <c r="U11" i="1"/>
  <c r="AE11" i="1"/>
  <c r="AD11" i="1"/>
  <c r="AC11" i="1"/>
  <c r="AB11" i="1"/>
  <c r="AA11" i="1"/>
  <c r="Z11" i="1"/>
  <c r="Y11" i="1"/>
  <c r="X11" i="1"/>
  <c r="AL11" i="1"/>
  <c r="W11" i="1"/>
  <c r="S11" i="1"/>
  <c r="R11" i="1"/>
  <c r="U10" i="1"/>
  <c r="AE10" i="1"/>
  <c r="AD10" i="1"/>
  <c r="AC10" i="1"/>
  <c r="AB10" i="1"/>
  <c r="AA10" i="1"/>
  <c r="Z10" i="1"/>
  <c r="Y10" i="1"/>
  <c r="X10" i="1"/>
  <c r="AL10" i="1"/>
  <c r="W10" i="1"/>
  <c r="T10" i="1"/>
  <c r="S10" i="1"/>
  <c r="R10" i="1"/>
  <c r="J9" i="1"/>
  <c r="O9" i="1"/>
  <c r="Q9" i="1"/>
  <c r="U9" i="1"/>
  <c r="AE9" i="1"/>
  <c r="AD9" i="1"/>
  <c r="AC9" i="1"/>
  <c r="AB9" i="1"/>
  <c r="AA9" i="1"/>
  <c r="Z9" i="1"/>
  <c r="Y9" i="1"/>
  <c r="X9" i="1"/>
  <c r="AL9" i="1"/>
  <c r="W9" i="1"/>
  <c r="S9" i="1"/>
  <c r="R9" i="1"/>
  <c r="U8" i="1"/>
  <c r="AE8" i="1"/>
  <c r="AD8" i="1"/>
  <c r="AC8" i="1"/>
  <c r="AB8" i="1"/>
  <c r="AA8" i="1"/>
  <c r="Z8" i="1"/>
  <c r="Y8" i="1"/>
  <c r="X8" i="1"/>
  <c r="AL8" i="1"/>
  <c r="W8" i="1"/>
  <c r="T8" i="1"/>
  <c r="S8" i="1"/>
  <c r="R8" i="1"/>
  <c r="U7" i="1"/>
  <c r="AE7" i="1"/>
  <c r="AD7" i="1"/>
  <c r="AC7" i="1"/>
  <c r="AB7" i="1"/>
  <c r="AA7" i="1"/>
  <c r="Z7" i="1"/>
  <c r="Y7" i="1"/>
  <c r="X7" i="1"/>
  <c r="AL7" i="1"/>
  <c r="W7" i="1"/>
  <c r="T7" i="1"/>
  <c r="S7" i="1"/>
  <c r="R7" i="1"/>
  <c r="J6" i="1"/>
  <c r="O6" i="1"/>
  <c r="Q6" i="1"/>
  <c r="U6" i="1"/>
  <c r="AE6" i="1"/>
  <c r="AD6" i="1"/>
  <c r="AC6" i="1"/>
  <c r="AB6" i="1"/>
  <c r="AA6" i="1"/>
  <c r="Z6" i="1"/>
  <c r="Y6" i="1"/>
  <c r="X6" i="1"/>
  <c r="AL6" i="1"/>
  <c r="W6" i="1"/>
  <c r="S6" i="1"/>
  <c r="R6" i="1"/>
  <c r="J5" i="1"/>
  <c r="O5" i="1"/>
  <c r="Q5" i="1"/>
  <c r="U5" i="1"/>
  <c r="AE5" i="1"/>
  <c r="AD5" i="1"/>
  <c r="AC5" i="1"/>
  <c r="AB5" i="1"/>
  <c r="AA5" i="1"/>
  <c r="Z5" i="1"/>
  <c r="Y5" i="1"/>
  <c r="X5" i="1"/>
  <c r="AL5" i="1"/>
  <c r="W5" i="1"/>
  <c r="T5" i="1"/>
  <c r="S5" i="1"/>
  <c r="R5" i="1"/>
</calcChain>
</file>

<file path=xl/comments1.xml><?xml version="1.0" encoding="utf-8"?>
<comments xmlns="http://schemas.openxmlformats.org/spreadsheetml/2006/main">
  <authors>
    <author xml:space="preserve"> </author>
  </authors>
  <commentList>
    <comment ref="K2" authorId="0">
      <text>
        <r>
          <rPr>
            <b/>
            <sz val="16"/>
            <color indexed="81"/>
            <rFont val="Tahoma"/>
            <family val="2"/>
          </rPr>
          <t>00/00/00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U2" authorId="0">
      <text>
        <r>
          <rPr>
            <b/>
            <sz val="10"/>
            <color indexed="81"/>
            <rFont val="Tahoma"/>
            <family val="2"/>
          </rPr>
          <t>NORD
NORD EST
SUD EST
SUD OUEST
CENTRE OUEST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J2" authorId="0">
      <text>
        <r>
          <rPr>
            <b/>
            <sz val="16"/>
            <color indexed="81"/>
            <rFont val="Tahoma"/>
            <family val="2"/>
          </rPr>
          <t>00/00/00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 xml:space="preserve"> </author>
  </authors>
  <commentList>
    <comment ref="J2" authorId="0">
      <text>
        <r>
          <rPr>
            <b/>
            <sz val="16"/>
            <color indexed="81"/>
            <rFont val="Tahoma"/>
            <family val="2"/>
          </rPr>
          <t>00/00/00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<sst xmlns="http://schemas.openxmlformats.org/spreadsheetml/2006/main" count="366" uniqueCount="90">
  <si>
    <t>DATE :</t>
  </si>
  <si>
    <t xml:space="preserve"> </t>
  </si>
  <si>
    <t>SEXE</t>
  </si>
  <si>
    <t>NOMS</t>
  </si>
  <si>
    <t>Prénoms</t>
  </si>
  <si>
    <t>AN</t>
  </si>
  <si>
    <t>POIDS</t>
  </si>
  <si>
    <t>ARR</t>
  </si>
  <si>
    <t>EP-J</t>
  </si>
  <si>
    <t>Total</t>
  </si>
  <si>
    <t>KP-2PC</t>
  </si>
  <si>
    <t>SERIE</t>
  </si>
  <si>
    <t>Catég</t>
  </si>
  <si>
    <t xml:space="preserve">DEB </t>
  </si>
  <si>
    <t>DEP +</t>
  </si>
  <si>
    <t>REG +</t>
  </si>
  <si>
    <t>IRG +</t>
  </si>
  <si>
    <t>FED +</t>
  </si>
  <si>
    <t>NAT +</t>
  </si>
  <si>
    <t>INTB +</t>
  </si>
  <si>
    <t>INTA +</t>
  </si>
  <si>
    <t>OLY +</t>
  </si>
  <si>
    <t>F</t>
  </si>
  <si>
    <t>J77</t>
  </si>
  <si>
    <t>J85</t>
  </si>
  <si>
    <t>J94</t>
  </si>
  <si>
    <t>J105</t>
  </si>
  <si>
    <t>J+105</t>
  </si>
  <si>
    <t>J56</t>
  </si>
  <si>
    <t>J62</t>
  </si>
  <si>
    <t>J69</t>
  </si>
  <si>
    <t>S56</t>
  </si>
  <si>
    <t>S62</t>
  </si>
  <si>
    <t>S69</t>
  </si>
  <si>
    <t>S77</t>
  </si>
  <si>
    <t>S85</t>
  </si>
  <si>
    <t>S94</t>
  </si>
  <si>
    <t>S105</t>
  </si>
  <si>
    <t>S+105</t>
  </si>
  <si>
    <t>NATION</t>
  </si>
  <si>
    <t>Jeux des Îles de l'Océan Indien 2015</t>
  </si>
  <si>
    <t>Gymnase du Moufia</t>
  </si>
  <si>
    <t>Réunion</t>
  </si>
  <si>
    <t>START</t>
  </si>
  <si>
    <t>PLACE</t>
  </si>
  <si>
    <t>Secrétaire :</t>
  </si>
  <si>
    <t>Contrôleur Technique 1 :</t>
  </si>
  <si>
    <t>Chronométreur :</t>
  </si>
  <si>
    <t>ARBITRES</t>
  </si>
  <si>
    <t xml:space="preserve">JURY </t>
  </si>
  <si>
    <t>CATEGORIE :</t>
  </si>
  <si>
    <t>69 ET 77 KG HOMMES</t>
  </si>
  <si>
    <t>69 kg</t>
  </si>
  <si>
    <t>77 kg</t>
  </si>
  <si>
    <t>69 KG</t>
  </si>
  <si>
    <t>77 KG</t>
  </si>
  <si>
    <t>H</t>
  </si>
  <si>
    <t>Prénom Nom</t>
  </si>
  <si>
    <t>REUNION</t>
  </si>
  <si>
    <t>JEAN LOUIS LEBLE</t>
  </si>
  <si>
    <t xml:space="preserve"> CEDRIC RICHARD</t>
  </si>
  <si>
    <t>SEYCHELLES</t>
  </si>
  <si>
    <t>ROMEO SIMEON</t>
  </si>
  <si>
    <t>MAURICE</t>
  </si>
  <si>
    <t>YANNICK CORET</t>
  </si>
  <si>
    <t>MADAGASCAR</t>
  </si>
  <si>
    <t>TINA</t>
  </si>
  <si>
    <t>CHARLES</t>
  </si>
  <si>
    <t>ALEXANDRE MARKA</t>
  </si>
  <si>
    <t>JULIEN OMAR</t>
  </si>
  <si>
    <t>IAN ROSE</t>
  </si>
  <si>
    <t>CEDRIC CORET</t>
  </si>
  <si>
    <t>CLAUDIO</t>
  </si>
  <si>
    <t>LERA</t>
  </si>
  <si>
    <t>HUGUES HUET (REU)</t>
  </si>
  <si>
    <t>ROBERT ROSE (SEY)</t>
  </si>
  <si>
    <t>MOHIT RAMNATH (MAU)</t>
  </si>
  <si>
    <t>ALEX RANDRI (MAD)</t>
  </si>
  <si>
    <t>JEAN DARGEL (REU)</t>
  </si>
  <si>
    <t>ANITA HAIMANGA (MAD)</t>
  </si>
  <si>
    <t>JEAN MARIE HABIERA (REU)</t>
  </si>
  <si>
    <t>JEAN PIERRE GROSSET (REU)</t>
  </si>
  <si>
    <t>CHARLES ANDRIANTSIRY</t>
  </si>
  <si>
    <t>FANAMBINA TINA MICHEL RANDRIANJATOVO</t>
  </si>
  <si>
    <t>CEDRIC RICHARD</t>
  </si>
  <si>
    <t>FANDRESENA MAMINIAINA EZRA RANAIVOSON</t>
  </si>
  <si>
    <t>FANANTENANA CLAUDIO RANDRIANAVALONA</t>
  </si>
  <si>
    <t>IAN NIGEL ROSE</t>
  </si>
  <si>
    <t>JIMMY MAUNIEN (MAU)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</si>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</sst>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_)"/>
    <numFmt numFmtId="165" formatCode="d\ mmmm\ yyyy"/>
    <numFmt numFmtId="166" formatCode="0.0000_)"/>
    <numFmt numFmtId="167" formatCode="0_ ;[Red]\-0\ "/>
    <numFmt numFmtId="168" formatCode="0.000_ ;[Red]\-0.000\ "/>
  </numFmts>
  <fonts count="27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b/>
      <sz val="22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6"/>
      <color rgb="FF00B050"/>
      <name val="Calibri"/>
      <family val="2"/>
    </font>
    <font>
      <b/>
      <sz val="16"/>
      <color rgb="FF0070C0"/>
      <name val="Calibri"/>
      <family val="2"/>
    </font>
    <font>
      <sz val="12"/>
      <color rgb="FF0070C0"/>
      <name val="Calibri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</font>
    <font>
      <b/>
      <sz val="16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81"/>
      <name val="Tahoma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</font>
    <font>
      <b/>
      <sz val="12"/>
      <color rgb="FFFFFFFF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08080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EBF1DE"/>
        <bgColor rgb="FF000000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/>
      <top style="hair">
        <color auto="1"/>
      </top>
      <bottom style="thick">
        <color auto="1"/>
      </bottom>
      <diagonal/>
    </border>
    <border>
      <left/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ck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otted">
        <color auto="1"/>
      </bottom>
      <diagonal/>
    </border>
    <border>
      <left style="thin">
        <color auto="1"/>
      </left>
      <right/>
      <top style="thick">
        <color auto="1"/>
      </top>
      <bottom style="dotted">
        <color auto="1"/>
      </bottom>
      <diagonal/>
    </border>
    <border>
      <left/>
      <right style="thin">
        <color auto="1"/>
      </right>
      <top style="thick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</borders>
  <cellStyleXfs count="73">
    <xf numFmtId="0" fontId="0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48">
    <xf numFmtId="0" fontId="0" fillId="0" borderId="0" xfId="0"/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164" fontId="0" fillId="0" borderId="0" xfId="0" applyNumberFormat="1"/>
    <xf numFmtId="0" fontId="6" fillId="0" borderId="0" xfId="0" applyFont="1" applyFill="1" applyBorder="1" applyAlignment="1">
      <alignment vertical="center"/>
    </xf>
    <xf numFmtId="165" fontId="5" fillId="0" borderId="0" xfId="0" applyNumberFormat="1" applyFont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vertical="center"/>
    </xf>
    <xf numFmtId="0" fontId="10" fillId="0" borderId="6" xfId="0" applyFont="1" applyFill="1" applyBorder="1" applyAlignment="1" applyProtection="1">
      <alignment horizontal="center" vertical="center"/>
      <protection locked="0"/>
    </xf>
    <xf numFmtId="1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horizontal="left" vertical="center"/>
      <protection locked="0"/>
    </xf>
    <xf numFmtId="2" fontId="10" fillId="0" borderId="6" xfId="1" applyNumberFormat="1" applyFont="1" applyFill="1" applyBorder="1" applyAlignment="1" applyProtection="1">
      <alignment horizontal="center" vertical="center"/>
      <protection locked="0"/>
    </xf>
    <xf numFmtId="167" fontId="11" fillId="0" borderId="7" xfId="0" applyNumberFormat="1" applyFont="1" applyFill="1" applyBorder="1" applyAlignment="1" applyProtection="1">
      <alignment horizontal="center" vertical="center"/>
      <protection locked="0"/>
    </xf>
    <xf numFmtId="167" fontId="12" fillId="0" borderId="7" xfId="0" applyNumberFormat="1" applyFont="1" applyFill="1" applyBorder="1" applyAlignment="1" applyProtection="1">
      <alignment horizontal="center" vertical="center"/>
    </xf>
    <xf numFmtId="167" fontId="13" fillId="0" borderId="7" xfId="0" applyNumberFormat="1" applyFont="1" applyFill="1" applyBorder="1" applyAlignment="1" applyProtection="1">
      <alignment horizontal="center" vertical="center"/>
    </xf>
    <xf numFmtId="167" fontId="14" fillId="0" borderId="8" xfId="0" applyNumberFormat="1" applyFont="1" applyFill="1" applyBorder="1" applyAlignment="1" applyProtection="1">
      <alignment horizontal="center" vertical="center"/>
    </xf>
    <xf numFmtId="1" fontId="6" fillId="0" borderId="8" xfId="0" applyNumberFormat="1" applyFont="1" applyFill="1" applyBorder="1" applyAlignment="1" applyProtection="1">
      <alignment horizontal="right" vertical="center"/>
    </xf>
    <xf numFmtId="1" fontId="6" fillId="0" borderId="9" xfId="0" applyNumberFormat="1" applyFont="1" applyFill="1" applyBorder="1" applyAlignment="1" applyProtection="1">
      <alignment horizontal="left" vertical="center"/>
    </xf>
    <xf numFmtId="0" fontId="6" fillId="0" borderId="7" xfId="0" applyFont="1" applyFill="1" applyBorder="1" applyAlignment="1" applyProtection="1">
      <alignment horizontal="center" vertical="center"/>
    </xf>
    <xf numFmtId="168" fontId="1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11" fillId="0" borderId="6" xfId="0" applyFont="1" applyFill="1" applyBorder="1" applyAlignment="1" applyProtection="1">
      <alignment horizontal="left" vertical="center"/>
      <protection locked="0"/>
    </xf>
    <xf numFmtId="2" fontId="10" fillId="0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6" xfId="0" applyFont="1" applyFill="1" applyBorder="1" applyAlignment="1" applyProtection="1">
      <alignment horizontal="right" vertical="center"/>
      <protection locked="0"/>
    </xf>
    <xf numFmtId="0" fontId="6" fillId="0" borderId="6" xfId="1" applyFont="1" applyFill="1" applyBorder="1" applyAlignment="1" applyProtection="1">
      <alignment horizontal="center" vertical="center"/>
      <protection locked="0"/>
    </xf>
    <xf numFmtId="167" fontId="11" fillId="3" borderId="7" xfId="0" applyNumberFormat="1" applyFont="1" applyFill="1" applyBorder="1" applyAlignment="1" applyProtection="1">
      <alignment horizontal="center" vertical="center"/>
      <protection locked="0"/>
    </xf>
    <xf numFmtId="168" fontId="16" fillId="0" borderId="8" xfId="0" applyNumberFormat="1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left" vertical="center"/>
      <protection locked="0"/>
    </xf>
    <xf numFmtId="0" fontId="11" fillId="0" borderId="7" xfId="0" applyNumberFormat="1" applyFont="1" applyFill="1" applyBorder="1" applyAlignment="1" applyProtection="1">
      <alignment horizontal="center" vertical="center"/>
      <protection locked="0"/>
    </xf>
    <xf numFmtId="2" fontId="10" fillId="0" borderId="7" xfId="0" applyNumberFormat="1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left" vertical="center"/>
      <protection locked="0"/>
    </xf>
    <xf numFmtId="0" fontId="11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6" xfId="1" applyFont="1" applyFill="1" applyBorder="1" applyAlignment="1" applyProtection="1">
      <alignment vertical="center"/>
      <protection locked="0"/>
    </xf>
    <xf numFmtId="2" fontId="10" fillId="0" borderId="7" xfId="1" applyNumberFormat="1" applyFont="1" applyFill="1" applyBorder="1" applyAlignment="1" applyProtection="1">
      <alignment horizontal="center" vertical="center"/>
      <protection locked="0"/>
    </xf>
    <xf numFmtId="0" fontId="10" fillId="0" borderId="6" xfId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/>
    <xf numFmtId="0" fontId="11" fillId="0" borderId="6" xfId="0" applyFont="1" applyFill="1" applyBorder="1" applyAlignment="1" applyProtection="1">
      <alignment vertical="center"/>
      <protection locked="0"/>
    </xf>
    <xf numFmtId="0" fontId="11" fillId="0" borderId="15" xfId="0" applyFont="1" applyFill="1" applyBorder="1" applyAlignment="1" applyProtection="1">
      <alignment horizontal="left" vertical="center"/>
      <protection locked="0"/>
    </xf>
    <xf numFmtId="1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17" xfId="0" applyNumberFormat="1" applyFont="1" applyFill="1" applyBorder="1" applyAlignment="1" applyProtection="1">
      <alignment horizontal="center" vertical="center"/>
      <protection locked="0"/>
    </xf>
    <xf numFmtId="2" fontId="10" fillId="0" borderId="17" xfId="0" applyNumberFormat="1" applyFont="1" applyFill="1" applyBorder="1" applyAlignment="1" applyProtection="1">
      <alignment horizontal="center" vertical="center"/>
      <protection locked="0"/>
    </xf>
    <xf numFmtId="167" fontId="11" fillId="0" borderId="17" xfId="0" applyNumberFormat="1" applyFont="1" applyFill="1" applyBorder="1" applyAlignment="1" applyProtection="1">
      <alignment horizontal="center" vertical="center"/>
      <protection locked="0"/>
    </xf>
    <xf numFmtId="167" fontId="12" fillId="0" borderId="17" xfId="0" applyNumberFormat="1" applyFont="1" applyFill="1" applyBorder="1" applyAlignment="1" applyProtection="1">
      <alignment horizontal="center" vertical="center"/>
    </xf>
    <xf numFmtId="167" fontId="13" fillId="0" borderId="17" xfId="0" applyNumberFormat="1" applyFont="1" applyFill="1" applyBorder="1" applyAlignment="1" applyProtection="1">
      <alignment horizontal="center" vertical="center"/>
    </xf>
    <xf numFmtId="167" fontId="14" fillId="0" borderId="18" xfId="0" applyNumberFormat="1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right" vertical="center"/>
    </xf>
    <xf numFmtId="1" fontId="6" fillId="0" borderId="19" xfId="0" applyNumberFormat="1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left"/>
    </xf>
    <xf numFmtId="164" fontId="2" fillId="0" borderId="0" xfId="0" applyNumberFormat="1" applyFont="1" applyFill="1" applyBorder="1" applyProtection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Border="1"/>
    <xf numFmtId="0" fontId="7" fillId="2" borderId="4" xfId="0" applyFont="1" applyFill="1" applyBorder="1" applyAlignment="1" applyProtection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1" fontId="2" fillId="4" borderId="22" xfId="0" applyNumberFormat="1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vertical="center"/>
    </xf>
    <xf numFmtId="0" fontId="2" fillId="4" borderId="24" xfId="0" applyFont="1" applyFill="1" applyBorder="1" applyAlignment="1">
      <alignment horizontal="center" vertical="center"/>
    </xf>
    <xf numFmtId="1" fontId="2" fillId="4" borderId="25" xfId="0" applyNumberFormat="1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vertical="center"/>
    </xf>
    <xf numFmtId="0" fontId="2" fillId="4" borderId="21" xfId="0" applyFont="1" applyFill="1" applyBorder="1"/>
    <xf numFmtId="0" fontId="2" fillId="4" borderId="22" xfId="0" applyFont="1" applyFill="1" applyBorder="1"/>
    <xf numFmtId="0" fontId="3" fillId="4" borderId="23" xfId="0" applyFont="1" applyFill="1" applyBorder="1" applyAlignment="1">
      <alignment vertical="center"/>
    </xf>
    <xf numFmtId="0" fontId="2" fillId="4" borderId="24" xfId="0" applyFont="1" applyFill="1" applyBorder="1"/>
    <xf numFmtId="0" fontId="2" fillId="4" borderId="25" xfId="0" applyFont="1" applyFill="1" applyBorder="1"/>
    <xf numFmtId="165" fontId="5" fillId="4" borderId="25" xfId="0" applyNumberFormat="1" applyFont="1" applyFill="1" applyBorder="1" applyAlignment="1" applyProtection="1">
      <alignment vertical="center"/>
      <protection locked="0"/>
    </xf>
    <xf numFmtId="165" fontId="5" fillId="4" borderId="26" xfId="0" applyNumberFormat="1" applyFont="1" applyFill="1" applyBorder="1" applyAlignment="1">
      <alignment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1" fontId="2" fillId="4" borderId="23" xfId="0" applyNumberFormat="1" applyFont="1" applyFill="1" applyBorder="1" applyAlignment="1">
      <alignment horizontal="center" vertical="center"/>
    </xf>
    <xf numFmtId="1" fontId="2" fillId="4" borderId="26" xfId="0" applyNumberFormat="1" applyFont="1" applyFill="1" applyBorder="1" applyAlignment="1">
      <alignment horizontal="center" vertical="center"/>
    </xf>
    <xf numFmtId="1" fontId="10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0" borderId="39" xfId="0" applyFont="1" applyFill="1" applyBorder="1" applyAlignment="1" applyProtection="1">
      <alignment horizontal="center" vertical="center"/>
      <protection locked="0"/>
    </xf>
    <xf numFmtId="0" fontId="10" fillId="0" borderId="39" xfId="1" applyFont="1" applyFill="1" applyBorder="1" applyAlignment="1" applyProtection="1">
      <alignment horizontal="center" vertical="center"/>
      <protection locked="0"/>
    </xf>
    <xf numFmtId="1" fontId="10" fillId="0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165" fontId="5" fillId="0" borderId="0" xfId="0" applyNumberFormat="1" applyFont="1" applyBorder="1" applyAlignment="1">
      <alignment vertical="center"/>
    </xf>
    <xf numFmtId="166" fontId="7" fillId="2" borderId="40" xfId="0" applyNumberFormat="1" applyFont="1" applyFill="1" applyBorder="1" applyAlignment="1" applyProtection="1">
      <alignment horizontal="center" vertical="center"/>
    </xf>
    <xf numFmtId="166" fontId="7" fillId="2" borderId="41" xfId="0" applyNumberFormat="1" applyFont="1" applyFill="1" applyBorder="1" applyAlignment="1" applyProtection="1">
      <alignment horizontal="center" vertical="center"/>
    </xf>
    <xf numFmtId="0" fontId="6" fillId="0" borderId="41" xfId="0" applyFont="1" applyFill="1" applyBorder="1" applyAlignment="1">
      <alignment vertical="center"/>
    </xf>
    <xf numFmtId="0" fontId="8" fillId="0" borderId="41" xfId="0" applyFont="1" applyFill="1" applyBorder="1" applyAlignment="1">
      <alignment vertical="center"/>
    </xf>
    <xf numFmtId="1" fontId="7" fillId="2" borderId="42" xfId="0" applyNumberFormat="1" applyFont="1" applyFill="1" applyBorder="1" applyAlignment="1" applyProtection="1">
      <alignment horizontal="center" vertical="center"/>
    </xf>
    <xf numFmtId="4" fontId="9" fillId="0" borderId="43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ill="1" applyBorder="1"/>
    <xf numFmtId="4" fontId="9" fillId="0" borderId="44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/>
    <xf numFmtId="0" fontId="23" fillId="0" borderId="0" xfId="0" applyFont="1" applyFill="1" applyBorder="1" applyAlignment="1">
      <alignment horizontal="center" vertical="center"/>
    </xf>
    <xf numFmtId="167" fontId="2" fillId="0" borderId="0" xfId="0" applyNumberFormat="1" applyFont="1" applyFill="1" applyBorder="1"/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 applyProtection="1">
      <alignment horizontal="right" vertical="center"/>
      <protection locked="0"/>
    </xf>
    <xf numFmtId="0" fontId="5" fillId="4" borderId="45" xfId="0" applyFont="1" applyFill="1" applyBorder="1" applyAlignment="1">
      <alignment horizontal="center" vertical="center"/>
    </xf>
    <xf numFmtId="0" fontId="25" fillId="4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vertical="center"/>
    </xf>
    <xf numFmtId="164" fontId="0" fillId="0" borderId="46" xfId="0" applyNumberFormat="1" applyBorder="1"/>
    <xf numFmtId="164" fontId="0" fillId="0" borderId="46" xfId="0" applyNumberFormat="1" applyFill="1" applyBorder="1"/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>
      <alignment vertical="center"/>
    </xf>
    <xf numFmtId="0" fontId="26" fillId="5" borderId="5" xfId="0" applyFont="1" applyFill="1" applyBorder="1" applyAlignment="1">
      <alignment horizontal="center" vertical="center"/>
    </xf>
    <xf numFmtId="4" fontId="9" fillId="6" borderId="43" xfId="0" applyNumberFormat="1" applyFont="1" applyFill="1" applyBorder="1" applyAlignment="1" applyProtection="1">
      <alignment horizontal="center" vertical="center"/>
      <protection locked="0"/>
    </xf>
    <xf numFmtId="0" fontId="11" fillId="7" borderId="6" xfId="0" applyFont="1" applyFill="1" applyBorder="1" applyAlignment="1" applyProtection="1">
      <alignment horizontal="center" vertical="center"/>
      <protection locked="0"/>
    </xf>
    <xf numFmtId="167" fontId="12" fillId="0" borderId="9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 applyProtection="1">
      <alignment horizontal="center" vertical="center"/>
      <protection locked="0"/>
    </xf>
    <xf numFmtId="167" fontId="12" fillId="0" borderId="47" xfId="0" applyNumberFormat="1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4" fontId="9" fillId="6" borderId="44" xfId="0" applyNumberFormat="1" applyFont="1" applyFill="1" applyBorder="1" applyAlignment="1" applyProtection="1">
      <alignment horizontal="center" vertical="center"/>
      <protection locked="0"/>
    </xf>
    <xf numFmtId="1" fontId="10" fillId="0" borderId="16" xfId="0" applyNumberFormat="1" applyFont="1" applyBorder="1" applyAlignment="1" applyProtection="1">
      <alignment horizontal="center" vertical="center"/>
      <protection locked="0"/>
    </xf>
    <xf numFmtId="167" fontId="12" fillId="0" borderId="49" xfId="0" applyNumberFormat="1" applyFont="1" applyBorder="1" applyAlignment="1">
      <alignment horizontal="center" vertical="center"/>
    </xf>
    <xf numFmtId="1" fontId="10" fillId="0" borderId="10" xfId="0" applyNumberFormat="1" applyFont="1" applyFill="1" applyBorder="1" applyAlignment="1" applyProtection="1">
      <alignment horizontal="center" vertical="center"/>
      <protection locked="0"/>
    </xf>
    <xf numFmtId="1" fontId="10" fillId="0" borderId="12" xfId="0" applyNumberFormat="1" applyFont="1" applyFill="1" applyBorder="1" applyAlignment="1" applyProtection="1">
      <alignment horizontal="center" vertical="center"/>
      <protection locked="0"/>
    </xf>
    <xf numFmtId="1" fontId="10" fillId="0" borderId="15" xfId="0" applyNumberFormat="1" applyFont="1" applyFill="1" applyBorder="1" applyAlignment="1" applyProtection="1">
      <alignment horizontal="center" vertical="center"/>
      <protection locked="0"/>
    </xf>
    <xf numFmtId="1" fontId="10" fillId="0" borderId="38" xfId="0" applyNumberFormat="1" applyFont="1" applyFill="1" applyBorder="1" applyAlignment="1" applyProtection="1">
      <alignment horizontal="center" vertical="center"/>
      <protection locked="0"/>
    </xf>
    <xf numFmtId="0" fontId="11" fillId="0" borderId="38" xfId="0" applyFont="1" applyFill="1" applyBorder="1" applyAlignment="1" applyProtection="1">
      <alignment horizontal="left" vertical="center"/>
      <protection locked="0"/>
    </xf>
    <xf numFmtId="2" fontId="10" fillId="0" borderId="11" xfId="0" applyNumberFormat="1" applyFont="1" applyFill="1" applyBorder="1" applyAlignment="1" applyProtection="1">
      <alignment horizontal="center" vertical="center"/>
      <protection locked="0"/>
    </xf>
    <xf numFmtId="4" fontId="10" fillId="0" borderId="38" xfId="0" applyNumberFormat="1" applyFont="1" applyFill="1" applyBorder="1" applyAlignment="1" applyProtection="1">
      <alignment horizontal="center" vertical="center"/>
      <protection locked="0"/>
    </xf>
    <xf numFmtId="167" fontId="12" fillId="0" borderId="11" xfId="0" applyNumberFormat="1" applyFont="1" applyFill="1" applyBorder="1" applyAlignment="1" applyProtection="1">
      <alignment horizontal="center" vertical="center"/>
    </xf>
    <xf numFmtId="167" fontId="11" fillId="0" borderId="11" xfId="0" applyNumberFormat="1" applyFont="1" applyFill="1" applyBorder="1" applyAlignment="1" applyProtection="1">
      <alignment horizontal="center" vertical="center"/>
      <protection locked="0"/>
    </xf>
    <xf numFmtId="166" fontId="26" fillId="0" borderId="43" xfId="0" applyNumberFormat="1" applyFont="1" applyFill="1" applyBorder="1" applyAlignment="1">
      <alignment horizontal="center" vertical="center"/>
    </xf>
    <xf numFmtId="166" fontId="26" fillId="0" borderId="0" xfId="0" applyNumberFormat="1" applyFont="1" applyFill="1" applyBorder="1" applyAlignment="1">
      <alignment horizontal="center" vertical="center"/>
    </xf>
    <xf numFmtId="0" fontId="26" fillId="0" borderId="46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48" xfId="0" applyFont="1" applyFill="1" applyBorder="1" applyAlignment="1">
      <alignment horizontal="center" vertical="center"/>
    </xf>
    <xf numFmtId="0" fontId="7" fillId="0" borderId="52" xfId="0" applyFont="1" applyFill="1" applyBorder="1" applyAlignment="1" applyProtection="1">
      <alignment horizontal="center" vertical="center"/>
    </xf>
    <xf numFmtId="0" fontId="7" fillId="2" borderId="53" xfId="0" applyFont="1" applyFill="1" applyBorder="1" applyAlignment="1" applyProtection="1">
      <alignment horizontal="center" vertical="center"/>
    </xf>
    <xf numFmtId="0" fontId="2" fillId="0" borderId="14" xfId="0" applyFont="1" applyFill="1" applyBorder="1"/>
    <xf numFmtId="0" fontId="2" fillId="0" borderId="55" xfId="0" applyFont="1" applyFill="1" applyBorder="1"/>
    <xf numFmtId="0" fontId="2" fillId="0" borderId="6" xfId="0" applyFont="1" applyFill="1" applyBorder="1"/>
    <xf numFmtId="2" fontId="10" fillId="0" borderId="6" xfId="0" applyNumberFormat="1" applyFont="1" applyBorder="1" applyAlignment="1" applyProtection="1">
      <alignment horizontal="center" vertical="center"/>
      <protection locked="0"/>
    </xf>
    <xf numFmtId="0" fontId="2" fillId="0" borderId="39" xfId="0" applyFont="1" applyFill="1" applyBorder="1"/>
    <xf numFmtId="0" fontId="2" fillId="0" borderId="6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57" xfId="0" applyFont="1" applyFill="1" applyBorder="1"/>
    <xf numFmtId="0" fontId="11" fillId="7" borderId="57" xfId="0" applyFont="1" applyFill="1" applyBorder="1" applyAlignment="1" applyProtection="1">
      <alignment horizontal="center" vertical="center"/>
      <protection locked="0"/>
    </xf>
    <xf numFmtId="2" fontId="10" fillId="0" borderId="57" xfId="0" applyNumberFormat="1" applyFont="1" applyBorder="1" applyAlignment="1" applyProtection="1">
      <alignment horizontal="center" vertical="center"/>
      <protection locked="0"/>
    </xf>
    <xf numFmtId="0" fontId="2" fillId="0" borderId="56" xfId="0" applyFont="1" applyFill="1" applyBorder="1"/>
    <xf numFmtId="4" fontId="9" fillId="8" borderId="43" xfId="0" applyNumberFormat="1" applyFont="1" applyFill="1" applyBorder="1" applyAlignment="1" applyProtection="1">
      <alignment horizontal="center" vertical="center"/>
      <protection locked="0"/>
    </xf>
    <xf numFmtId="1" fontId="10" fillId="9" borderId="10" xfId="0" applyNumberFormat="1" applyFont="1" applyFill="1" applyBorder="1" applyAlignment="1" applyProtection="1">
      <alignment horizontal="center" vertical="center"/>
      <protection locked="0"/>
    </xf>
    <xf numFmtId="0" fontId="2" fillId="9" borderId="6" xfId="0" applyFont="1" applyFill="1" applyBorder="1"/>
    <xf numFmtId="0" fontId="11" fillId="8" borderId="6" xfId="0" applyFont="1" applyFill="1" applyBorder="1" applyAlignment="1" applyProtection="1">
      <alignment horizontal="center" vertical="center"/>
      <protection locked="0"/>
    </xf>
    <xf numFmtId="2" fontId="10" fillId="9" borderId="6" xfId="0" applyNumberFormat="1" applyFont="1" applyFill="1" applyBorder="1" applyAlignment="1" applyProtection="1">
      <alignment horizontal="center" vertical="center"/>
      <protection locked="0"/>
    </xf>
    <xf numFmtId="0" fontId="2" fillId="9" borderId="39" xfId="0" applyFont="1" applyFill="1" applyBorder="1"/>
    <xf numFmtId="1" fontId="10" fillId="0" borderId="13" xfId="0" applyNumberFormat="1" applyFont="1" applyFill="1" applyBorder="1" applyAlignment="1" applyProtection="1">
      <alignment horizontal="center" vertical="center"/>
      <protection locked="0"/>
    </xf>
    <xf numFmtId="168" fontId="15" fillId="0" borderId="58" xfId="0" applyNumberFormat="1" applyFont="1" applyFill="1" applyBorder="1" applyAlignment="1">
      <alignment horizontal="center" vertical="center"/>
    </xf>
    <xf numFmtId="164" fontId="0" fillId="0" borderId="58" xfId="0" applyNumberFormat="1" applyBorder="1"/>
    <xf numFmtId="0" fontId="2" fillId="0" borderId="58" xfId="0" applyFont="1" applyFill="1" applyBorder="1"/>
    <xf numFmtId="1" fontId="10" fillId="0" borderId="7" xfId="0" applyNumberFormat="1" applyFont="1" applyFill="1" applyBorder="1" applyAlignment="1" applyProtection="1">
      <alignment horizontal="center" vertical="center"/>
      <protection locked="0"/>
    </xf>
    <xf numFmtId="168" fontId="15" fillId="0" borderId="14" xfId="0" applyNumberFormat="1" applyFont="1" applyFill="1" applyBorder="1" applyAlignment="1">
      <alignment horizontal="center" vertical="center"/>
    </xf>
    <xf numFmtId="164" fontId="0" fillId="0" borderId="14" xfId="0" applyNumberFormat="1" applyBorder="1"/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7" xfId="1" applyFont="1" applyFill="1" applyBorder="1" applyAlignment="1" applyProtection="1">
      <alignment horizontal="center" vertical="center"/>
      <protection locked="0"/>
    </xf>
    <xf numFmtId="164" fontId="1" fillId="0" borderId="14" xfId="0" applyNumberFormat="1" applyFont="1" applyBorder="1"/>
    <xf numFmtId="164" fontId="0" fillId="0" borderId="14" xfId="0" applyNumberFormat="1" applyFill="1" applyBorder="1"/>
    <xf numFmtId="1" fontId="10" fillId="0" borderId="17" xfId="0" applyNumberFormat="1" applyFont="1" applyFill="1" applyBorder="1" applyAlignment="1" applyProtection="1">
      <alignment horizontal="center" vertical="center"/>
      <protection locked="0"/>
    </xf>
    <xf numFmtId="164" fontId="1" fillId="0" borderId="55" xfId="0" applyNumberFormat="1" applyFont="1" applyBorder="1"/>
    <xf numFmtId="164" fontId="0" fillId="0" borderId="55" xfId="0" applyNumberFormat="1" applyBorder="1"/>
    <xf numFmtId="4" fontId="9" fillId="6" borderId="40" xfId="0" applyNumberFormat="1" applyFont="1" applyFill="1" applyBorder="1" applyAlignment="1" applyProtection="1">
      <alignment horizontal="center" vertical="center"/>
      <protection locked="0"/>
    </xf>
    <xf numFmtId="1" fontId="10" fillId="0" borderId="61" xfId="0" applyNumberFormat="1" applyFont="1" applyBorder="1" applyAlignment="1" applyProtection="1">
      <alignment horizontal="center" vertical="center"/>
      <protection locked="0"/>
    </xf>
    <xf numFmtId="0" fontId="2" fillId="0" borderId="61" xfId="0" applyFont="1" applyFill="1" applyBorder="1"/>
    <xf numFmtId="0" fontId="11" fillId="7" borderId="61" xfId="0" applyFont="1" applyFill="1" applyBorder="1" applyAlignment="1" applyProtection="1">
      <alignment horizontal="center" vertical="center"/>
      <protection locked="0"/>
    </xf>
    <xf numFmtId="2" fontId="10" fillId="0" borderId="61" xfId="0" applyNumberFormat="1" applyFont="1" applyBorder="1" applyAlignment="1" applyProtection="1">
      <alignment horizontal="center" vertical="center"/>
      <protection locked="0"/>
    </xf>
    <xf numFmtId="0" fontId="2" fillId="0" borderId="62" xfId="0" applyFont="1" applyFill="1" applyBorder="1"/>
    <xf numFmtId="167" fontId="13" fillId="10" borderId="7" xfId="0" applyNumberFormat="1" applyFont="1" applyFill="1" applyBorder="1" applyAlignment="1" applyProtection="1">
      <alignment horizontal="center" vertical="center"/>
    </xf>
    <xf numFmtId="167" fontId="13" fillId="10" borderId="17" xfId="0" applyNumberFormat="1" applyFont="1" applyFill="1" applyBorder="1" applyAlignment="1" applyProtection="1">
      <alignment horizontal="center" vertical="center"/>
    </xf>
    <xf numFmtId="1" fontId="13" fillId="10" borderId="59" xfId="0" applyNumberFormat="1" applyFont="1" applyFill="1" applyBorder="1" applyAlignment="1" applyProtection="1">
      <alignment horizontal="center" vertical="center"/>
      <protection locked="0"/>
    </xf>
    <xf numFmtId="1" fontId="13" fillId="10" borderId="60" xfId="0" applyNumberFormat="1" applyFont="1" applyFill="1" applyBorder="1" applyAlignment="1" applyProtection="1">
      <alignment horizontal="center" vertical="center"/>
      <protection locked="0"/>
    </xf>
    <xf numFmtId="0" fontId="13" fillId="10" borderId="60" xfId="0" applyFont="1" applyFill="1" applyBorder="1" applyAlignment="1" applyProtection="1">
      <alignment horizontal="center" vertical="center"/>
      <protection locked="0"/>
    </xf>
    <xf numFmtId="0" fontId="13" fillId="10" borderId="60" xfId="1" applyFont="1" applyFill="1" applyBorder="1" applyAlignment="1" applyProtection="1">
      <alignment horizontal="center" vertical="center"/>
      <protection locked="0"/>
    </xf>
    <xf numFmtId="1" fontId="13" fillId="10" borderId="54" xfId="0" applyNumberFormat="1" applyFont="1" applyFill="1" applyBorder="1" applyAlignment="1" applyProtection="1">
      <alignment horizontal="center" vertical="center"/>
      <protection locked="0"/>
    </xf>
    <xf numFmtId="166" fontId="26" fillId="5" borderId="67" xfId="0" applyNumberFormat="1" applyFont="1" applyFill="1" applyBorder="1" applyAlignment="1">
      <alignment horizontal="center" vertical="center"/>
    </xf>
    <xf numFmtId="166" fontId="26" fillId="5" borderId="68" xfId="0" applyNumberFormat="1" applyFont="1" applyFill="1" applyBorder="1" applyAlignment="1">
      <alignment horizontal="center" vertical="center"/>
    </xf>
    <xf numFmtId="0" fontId="26" fillId="5" borderId="68" xfId="0" applyFont="1" applyFill="1" applyBorder="1" applyAlignment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7" fillId="2" borderId="63" xfId="0" applyFont="1" applyFill="1" applyBorder="1" applyAlignment="1" applyProtection="1">
      <alignment vertical="center"/>
    </xf>
    <xf numFmtId="0" fontId="25" fillId="4" borderId="45" xfId="0" applyFont="1" applyFill="1" applyBorder="1" applyAlignment="1">
      <alignment horizontal="right" vertical="center"/>
    </xf>
    <xf numFmtId="0" fontId="5" fillId="4" borderId="45" xfId="0" applyFont="1" applyFill="1" applyBorder="1" applyAlignment="1">
      <alignment horizontal="right" vertical="center"/>
    </xf>
    <xf numFmtId="0" fontId="11" fillId="0" borderId="63" xfId="0" applyFont="1" applyBorder="1" applyAlignment="1" applyProtection="1">
      <alignment vertical="center"/>
      <protection locked="0"/>
    </xf>
    <xf numFmtId="0" fontId="11" fillId="0" borderId="64" xfId="0" applyFont="1" applyBorder="1" applyAlignment="1" applyProtection="1">
      <alignment vertical="center"/>
      <protection locked="0"/>
    </xf>
    <xf numFmtId="0" fontId="11" fillId="0" borderId="50" xfId="0" applyFont="1" applyBorder="1" applyAlignment="1" applyProtection="1">
      <alignment vertical="center"/>
      <protection locked="0"/>
    </xf>
    <xf numFmtId="0" fontId="11" fillId="0" borderId="15" xfId="0" applyFont="1" applyBorder="1" applyAlignment="1" applyProtection="1">
      <alignment vertical="center"/>
      <protection locked="0"/>
    </xf>
    <xf numFmtId="0" fontId="2" fillId="0" borderId="63" xfId="0" applyFont="1" applyFill="1" applyBorder="1" applyAlignment="1"/>
    <xf numFmtId="0" fontId="2" fillId="0" borderId="69" xfId="0" applyFont="1" applyFill="1" applyBorder="1" applyAlignment="1"/>
    <xf numFmtId="0" fontId="2" fillId="0" borderId="64" xfId="0" applyFont="1" applyFill="1" applyBorder="1" applyAlignment="1"/>
    <xf numFmtId="0" fontId="2" fillId="0" borderId="50" xfId="0" applyFont="1" applyFill="1" applyBorder="1" applyAlignment="1"/>
    <xf numFmtId="0" fontId="2" fillId="0" borderId="51" xfId="0" applyFont="1" applyFill="1" applyBorder="1" applyAlignment="1"/>
    <xf numFmtId="0" fontId="2" fillId="0" borderId="15" xfId="0" applyFont="1" applyFill="1" applyBorder="1" applyAlignment="1"/>
    <xf numFmtId="0" fontId="11" fillId="0" borderId="70" xfId="1" applyFont="1" applyFill="1" applyBorder="1" applyAlignment="1" applyProtection="1">
      <alignment horizontal="center" vertical="center"/>
      <protection locked="0"/>
    </xf>
    <xf numFmtId="0" fontId="11" fillId="0" borderId="12" xfId="0" applyNumberFormat="1" applyFont="1" applyFill="1" applyBorder="1" applyAlignment="1" applyProtection="1">
      <alignment horizontal="center" vertical="center"/>
      <protection locked="0"/>
    </xf>
    <xf numFmtId="2" fontId="10" fillId="0" borderId="12" xfId="1" applyNumberFormat="1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2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57" xfId="0" applyFont="1" applyBorder="1" applyAlignment="1" applyProtection="1">
      <alignment vertical="center"/>
      <protection locked="0"/>
    </xf>
    <xf numFmtId="0" fontId="10" fillId="0" borderId="6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167" fontId="11" fillId="11" borderId="7" xfId="0" applyNumberFormat="1" applyFont="1" applyFill="1" applyBorder="1" applyAlignment="1" applyProtection="1">
      <alignment horizontal="center" vertical="center"/>
      <protection locked="0"/>
    </xf>
    <xf numFmtId="167" fontId="11" fillId="11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horizontal="center" vertical="center"/>
    </xf>
    <xf numFmtId="0" fontId="26" fillId="5" borderId="68" xfId="0" applyFont="1" applyFill="1" applyBorder="1" applyAlignment="1">
      <alignment horizontal="center" vertical="center"/>
    </xf>
    <xf numFmtId="0" fontId="11" fillId="0" borderId="50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4" fillId="4" borderId="30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35" xfId="0" applyFont="1" applyFill="1" applyBorder="1" applyAlignment="1" applyProtection="1">
      <alignment horizontal="center" vertical="center"/>
      <protection locked="0"/>
    </xf>
    <xf numFmtId="0" fontId="4" fillId="4" borderId="33" xfId="0" applyFont="1" applyFill="1" applyBorder="1" applyAlignment="1" applyProtection="1">
      <alignment horizontal="center" vertical="center"/>
      <protection locked="0"/>
    </xf>
    <xf numFmtId="0" fontId="4" fillId="4" borderId="34" xfId="0" applyFont="1" applyFill="1" applyBorder="1" applyAlignment="1" applyProtection="1">
      <alignment horizontal="center" vertical="center"/>
      <protection locked="0"/>
    </xf>
    <xf numFmtId="14" fontId="4" fillId="4" borderId="36" xfId="0" applyNumberFormat="1" applyFont="1" applyFill="1" applyBorder="1" applyAlignment="1" applyProtection="1">
      <alignment horizontal="center" vertical="center"/>
      <protection locked="0"/>
    </xf>
    <xf numFmtId="14" fontId="4" fillId="4" borderId="37" xfId="0" applyNumberFormat="1" applyFont="1" applyFill="1" applyBorder="1" applyAlignment="1" applyProtection="1">
      <alignment horizontal="center" vertical="center"/>
      <protection locked="0"/>
    </xf>
    <xf numFmtId="0" fontId="4" fillId="4" borderId="27" xfId="0" applyFont="1" applyFill="1" applyBorder="1" applyAlignment="1" applyProtection="1">
      <alignment horizontal="center" vertical="center"/>
      <protection locked="0"/>
    </xf>
    <xf numFmtId="0" fontId="4" fillId="4" borderId="28" xfId="0" applyFont="1" applyFill="1" applyBorder="1" applyAlignment="1" applyProtection="1">
      <alignment horizontal="center" vertical="center"/>
      <protection locked="0"/>
    </xf>
    <xf numFmtId="0" fontId="4" fillId="4" borderId="29" xfId="0" applyFont="1" applyFill="1" applyBorder="1" applyAlignment="1" applyProtection="1">
      <alignment horizontal="center" vertical="center"/>
      <protection locked="0"/>
    </xf>
    <xf numFmtId="0" fontId="4" fillId="4" borderId="32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11" fillId="0" borderId="65" xfId="0" applyFont="1" applyBorder="1" applyAlignment="1" applyProtection="1">
      <alignment horizontal="center" vertical="center"/>
      <protection locked="0"/>
    </xf>
    <xf numFmtId="0" fontId="11" fillId="0" borderId="66" xfId="0" applyFont="1" applyBorder="1" applyAlignment="1" applyProtection="1">
      <alignment horizontal="center" vertical="center"/>
      <protection locked="0"/>
    </xf>
    <xf numFmtId="0" fontId="2" fillId="0" borderId="57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1" fontId="10" fillId="9" borderId="50" xfId="0" applyNumberFormat="1" applyFont="1" applyFill="1" applyBorder="1" applyAlignment="1" applyProtection="1">
      <alignment horizontal="center" vertical="center"/>
      <protection locked="0"/>
    </xf>
    <xf numFmtId="1" fontId="10" fillId="9" borderId="15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</cellXfs>
  <cellStyles count="73"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Normal" xfId="0" builtinId="0"/>
    <cellStyle name="Normal 2" xfId="1"/>
    <cellStyle name="Normal 3" xfId="2"/>
  </cellStyles>
  <dxfs count="247"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0FFF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6" tint="0.7999816888943144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externalLink" Target="externalLinks/externalLink3.xml"/><Relationship Id="rId7" Type="http://schemas.openxmlformats.org/officeDocument/2006/relationships/externalLink" Target="externalLinks/externalLink4.xml"/><Relationship Id="rId8" Type="http://schemas.openxmlformats.org/officeDocument/2006/relationships/externalLink" Target="externalLinks/externalLink5.xml"/><Relationship Id="rId9" Type="http://schemas.openxmlformats.org/officeDocument/2006/relationships/externalLink" Target="externalLinks/externalLink6.xml"/><Relationship Id="rId10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146772</xdr:colOff>
      <xdr:row>0</xdr:row>
      <xdr:rowOff>16933</xdr:rowOff>
    </xdr:from>
    <xdr:to>
      <xdr:col>38</xdr:col>
      <xdr:colOff>221313</xdr:colOff>
      <xdr:row>2</xdr:row>
      <xdr:rowOff>0</xdr:rowOff>
    </xdr:to>
    <xdr:pic>
      <xdr:nvPicPr>
        <xdr:cNvPr id="2" name="Image 1" descr="JDI_quadri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97372" y="347133"/>
          <a:ext cx="1966841" cy="1011767"/>
        </a:xfrm>
        <a:prstGeom prst="rect">
          <a:avLst/>
        </a:prstGeom>
      </xdr:spPr>
    </xdr:pic>
    <xdr:clientData/>
  </xdr:twoCellAnchor>
  <xdr:twoCellAnchor editAs="oneCell">
    <xdr:from>
      <xdr:col>0</xdr:col>
      <xdr:colOff>155238</xdr:colOff>
      <xdr:row>0</xdr:row>
      <xdr:rowOff>0</xdr:rowOff>
    </xdr:from>
    <xdr:to>
      <xdr:col>3</xdr:col>
      <xdr:colOff>195913</xdr:colOff>
      <xdr:row>1</xdr:row>
      <xdr:rowOff>561975</xdr:rowOff>
    </xdr:to>
    <xdr:pic>
      <xdr:nvPicPr>
        <xdr:cNvPr id="3" name="Image 2" descr="JDI_quadri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38" y="330198"/>
          <a:ext cx="1971075" cy="101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146772</xdr:colOff>
      <xdr:row>0</xdr:row>
      <xdr:rowOff>16933</xdr:rowOff>
    </xdr:from>
    <xdr:to>
      <xdr:col>38</xdr:col>
      <xdr:colOff>372127</xdr:colOff>
      <xdr:row>2</xdr:row>
      <xdr:rowOff>0</xdr:rowOff>
    </xdr:to>
    <xdr:pic>
      <xdr:nvPicPr>
        <xdr:cNvPr id="4" name="Image 3" descr="JDI_quadri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14305" y="347133"/>
          <a:ext cx="1971075" cy="1016000"/>
        </a:xfrm>
        <a:prstGeom prst="rect">
          <a:avLst/>
        </a:prstGeom>
      </xdr:spPr>
    </xdr:pic>
    <xdr:clientData/>
  </xdr:twoCellAnchor>
  <xdr:twoCellAnchor editAs="oneCell">
    <xdr:from>
      <xdr:col>14</xdr:col>
      <xdr:colOff>146772</xdr:colOff>
      <xdr:row>0</xdr:row>
      <xdr:rowOff>16933</xdr:rowOff>
    </xdr:from>
    <xdr:to>
      <xdr:col>38</xdr:col>
      <xdr:colOff>372127</xdr:colOff>
      <xdr:row>2</xdr:row>
      <xdr:rowOff>0</xdr:rowOff>
    </xdr:to>
    <xdr:pic>
      <xdr:nvPicPr>
        <xdr:cNvPr id="6" name="Image 5" descr="JDI_quadri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97372" y="347133"/>
          <a:ext cx="1966841" cy="1011767"/>
        </a:xfrm>
        <a:prstGeom prst="rect">
          <a:avLst/>
        </a:prstGeom>
      </xdr:spPr>
    </xdr:pic>
    <xdr:clientData/>
  </xdr:twoCellAnchor>
  <xdr:twoCellAnchor editAs="oneCell">
    <xdr:from>
      <xdr:col>1</xdr:col>
      <xdr:colOff>103910</xdr:colOff>
      <xdr:row>0</xdr:row>
      <xdr:rowOff>0</xdr:rowOff>
    </xdr:from>
    <xdr:to>
      <xdr:col>2</xdr:col>
      <xdr:colOff>1428343</xdr:colOff>
      <xdr:row>1</xdr:row>
      <xdr:rowOff>563563</xdr:rowOff>
    </xdr:to>
    <xdr:pic>
      <xdr:nvPicPr>
        <xdr:cNvPr id="7" name="Image 6" descr="JDI_quadri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10" y="0"/>
          <a:ext cx="1800683" cy="10224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146772</xdr:colOff>
      <xdr:row>0</xdr:row>
      <xdr:rowOff>16933</xdr:rowOff>
    </xdr:from>
    <xdr:to>
      <xdr:col>38</xdr:col>
      <xdr:colOff>372127</xdr:colOff>
      <xdr:row>2</xdr:row>
      <xdr:rowOff>0</xdr:rowOff>
    </xdr:to>
    <xdr:pic>
      <xdr:nvPicPr>
        <xdr:cNvPr id="2" name="Image 1" descr="JDI_quadri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8522" y="16933"/>
          <a:ext cx="1730305" cy="1011767"/>
        </a:xfrm>
        <a:prstGeom prst="rect">
          <a:avLst/>
        </a:prstGeom>
      </xdr:spPr>
    </xdr:pic>
    <xdr:clientData/>
  </xdr:twoCellAnchor>
  <xdr:twoCellAnchor editAs="oneCell">
    <xdr:from>
      <xdr:col>14</xdr:col>
      <xdr:colOff>146772</xdr:colOff>
      <xdr:row>0</xdr:row>
      <xdr:rowOff>16933</xdr:rowOff>
    </xdr:from>
    <xdr:to>
      <xdr:col>38</xdr:col>
      <xdr:colOff>372127</xdr:colOff>
      <xdr:row>2</xdr:row>
      <xdr:rowOff>0</xdr:rowOff>
    </xdr:to>
    <xdr:pic>
      <xdr:nvPicPr>
        <xdr:cNvPr id="3" name="Image 2" descr="JDI_quadri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8522" y="16933"/>
          <a:ext cx="1730305" cy="1011767"/>
        </a:xfrm>
        <a:prstGeom prst="rect">
          <a:avLst/>
        </a:prstGeom>
      </xdr:spPr>
    </xdr:pic>
    <xdr:clientData/>
  </xdr:twoCellAnchor>
  <xdr:twoCellAnchor editAs="oneCell">
    <xdr:from>
      <xdr:col>1</xdr:col>
      <xdr:colOff>103910</xdr:colOff>
      <xdr:row>0</xdr:row>
      <xdr:rowOff>0</xdr:rowOff>
    </xdr:from>
    <xdr:to>
      <xdr:col>2</xdr:col>
      <xdr:colOff>1428343</xdr:colOff>
      <xdr:row>1</xdr:row>
      <xdr:rowOff>563563</xdr:rowOff>
    </xdr:to>
    <xdr:pic>
      <xdr:nvPicPr>
        <xdr:cNvPr id="4" name="Image 3" descr="JDI_quadri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910" y="0"/>
          <a:ext cx="1800683" cy="10207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CTF/CTF/2014:2015/6%20HALTEROPHILIE/COMPETITIONS%20/7%2007:03:2015/RESULTATS/MATCH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olas/Library/Containers/com.apple.mail/Data/Library/Mail%20Downloads/2FF74719-0A72-4898-987E-302A6B129EE7/MATCH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olas/Library/Application%20Support/Microsoft/Office/Office%202011%20AutoRecovery/FEMININES%20Cadettes-Juniors-Seni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CTF/CTF/2014:2015/6%20HALTEROPHILIE/LISTING%202014:2015/0%20LISTINGS%20COMPLET/LISTING%20REGIONAL%20COMPLET%20HOMMES%20mis%20a%20jour%20pour%202015%20-%20copie%20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CTF/CTF/2014:2015/6%20HALTEROPHILIE/COMPETITIONS%20/2%2015:11:2014/1%20FEUILLES%20VIERGES/Feuille%20de%20match%20Cadets-Juniors%20H%20et%20F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olas/Downloads/LISTING%20REGIONAL%20HOMMES%20et%20FEMMES%20%20%20%202015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CTF/CTF/2014:2015/6%20HALTEROPHILIE/COMPETITIONS%20/0%20FEUILLES%20VIERGES/INDIVIDUEL/Feuille%20de%20match%20individuel%20Cadets-Juniors%20et%20Senior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MATCH"/>
      <sheetName val="MATCH (2)"/>
      <sheetName val="MATCH (3)"/>
      <sheetName val="GARCONS"/>
    </sheetNames>
    <sheetDataSet>
      <sheetData sheetId="0" refreshError="1">
        <row r="1">
          <cell r="C1" t="str">
            <v>FC1 40</v>
          </cell>
          <cell r="D1" t="str">
            <v>FC1 44</v>
          </cell>
          <cell r="E1" t="str">
            <v>FC1 48</v>
          </cell>
          <cell r="F1" t="str">
            <v>FC1 53</v>
          </cell>
          <cell r="G1" t="str">
            <v>FC1 58</v>
          </cell>
          <cell r="H1" t="str">
            <v>FC1 63</v>
          </cell>
          <cell r="I1" t="str">
            <v>FC1 69</v>
          </cell>
          <cell r="J1" t="str">
            <v>FC1 +69</v>
          </cell>
          <cell r="K1" t="str">
            <v>FC2 44</v>
          </cell>
          <cell r="L1" t="str">
            <v>FC2 48</v>
          </cell>
          <cell r="M1" t="str">
            <v>FC2 53</v>
          </cell>
          <cell r="N1" t="str">
            <v>FC2 58</v>
          </cell>
          <cell r="O1" t="str">
            <v>FC2 63</v>
          </cell>
          <cell r="P1" t="str">
            <v>FC2 69</v>
          </cell>
          <cell r="Q1" t="str">
            <v>FC2 +69</v>
          </cell>
          <cell r="R1" t="str">
            <v>FJ48</v>
          </cell>
          <cell r="S1" t="str">
            <v>FJ53</v>
          </cell>
          <cell r="T1" t="str">
            <v>FJ58</v>
          </cell>
          <cell r="U1" t="str">
            <v>FJ63</v>
          </cell>
          <cell r="V1" t="str">
            <v>FJ69</v>
          </cell>
          <cell r="W1" t="str">
            <v>FJ75</v>
          </cell>
          <cell r="X1" t="str">
            <v>FJ+75</v>
          </cell>
          <cell r="Y1" t="str">
            <v>FS48</v>
          </cell>
          <cell r="Z1" t="str">
            <v>FS53</v>
          </cell>
          <cell r="AA1" t="str">
            <v>FS58</v>
          </cell>
          <cell r="AB1" t="str">
            <v>FS63</v>
          </cell>
          <cell r="AC1" t="str">
            <v>FS69</v>
          </cell>
          <cell r="AD1" t="str">
            <v>FS75</v>
          </cell>
          <cell r="AE1" t="str">
            <v>FS+75</v>
          </cell>
          <cell r="AF1" t="str">
            <v>C1 45</v>
          </cell>
          <cell r="AG1" t="str">
            <v>C1 50</v>
          </cell>
          <cell r="AH1" t="str">
            <v>C1 56</v>
          </cell>
          <cell r="AI1" t="str">
            <v>C1 62</v>
          </cell>
          <cell r="AJ1" t="str">
            <v>C1 69</v>
          </cell>
          <cell r="AK1" t="str">
            <v>C1 77</v>
          </cell>
          <cell r="AL1" t="str">
            <v>C1 85</v>
          </cell>
          <cell r="AM1" t="str">
            <v>C1 94</v>
          </cell>
          <cell r="AN1" t="str">
            <v>C1 +94</v>
          </cell>
          <cell r="AO1" t="str">
            <v>C2 50</v>
          </cell>
          <cell r="AP1" t="str">
            <v>C2 56</v>
          </cell>
          <cell r="AQ1" t="str">
            <v>C2 62</v>
          </cell>
          <cell r="AR1" t="str">
            <v>C2 69</v>
          </cell>
          <cell r="AS1" t="str">
            <v>C2 77</v>
          </cell>
          <cell r="AT1" t="str">
            <v>C2 85</v>
          </cell>
          <cell r="AU1" t="str">
            <v>C2 94</v>
          </cell>
          <cell r="AV1" t="str">
            <v>C2 +94</v>
          </cell>
          <cell r="AW1" t="str">
            <v>J56</v>
          </cell>
          <cell r="AX1" t="str">
            <v>J62</v>
          </cell>
          <cell r="AY1" t="str">
            <v>J69</v>
          </cell>
          <cell r="AZ1" t="str">
            <v>J77</v>
          </cell>
          <cell r="BA1" t="str">
            <v>J85</v>
          </cell>
          <cell r="BB1" t="str">
            <v>J94</v>
          </cell>
          <cell r="BC1" t="str">
            <v>J105</v>
          </cell>
          <cell r="BD1" t="str">
            <v>J+105</v>
          </cell>
          <cell r="BE1" t="str">
            <v>S56</v>
          </cell>
          <cell r="BF1" t="str">
            <v>S62</v>
          </cell>
          <cell r="BG1" t="str">
            <v>S69</v>
          </cell>
          <cell r="BH1" t="str">
            <v>S77</v>
          </cell>
          <cell r="BI1" t="str">
            <v>S85</v>
          </cell>
          <cell r="BJ1" t="str">
            <v>S94</v>
          </cell>
          <cell r="BK1" t="str">
            <v>S105</v>
          </cell>
          <cell r="BL1" t="str">
            <v>S+105</v>
          </cell>
        </row>
        <row r="2">
          <cell r="C2">
            <v>20</v>
          </cell>
          <cell r="D2">
            <v>25</v>
          </cell>
          <cell r="E2">
            <v>25</v>
          </cell>
          <cell r="F2">
            <v>35</v>
          </cell>
          <cell r="G2">
            <v>40</v>
          </cell>
          <cell r="H2">
            <v>45</v>
          </cell>
          <cell r="I2">
            <v>50</v>
          </cell>
          <cell r="J2">
            <v>60</v>
          </cell>
          <cell r="K2">
            <v>30</v>
          </cell>
          <cell r="L2">
            <v>35</v>
          </cell>
          <cell r="M2">
            <v>45</v>
          </cell>
          <cell r="N2">
            <v>50</v>
          </cell>
          <cell r="O2">
            <v>55</v>
          </cell>
          <cell r="P2">
            <v>60</v>
          </cell>
          <cell r="Q2">
            <v>70</v>
          </cell>
          <cell r="R2">
            <v>45</v>
          </cell>
          <cell r="S2">
            <v>55</v>
          </cell>
          <cell r="T2">
            <v>60</v>
          </cell>
          <cell r="U2">
            <v>65</v>
          </cell>
          <cell r="V2">
            <v>70</v>
          </cell>
          <cell r="W2">
            <v>80</v>
          </cell>
          <cell r="X2">
            <v>90</v>
          </cell>
          <cell r="Y2">
            <v>55</v>
          </cell>
          <cell r="Z2">
            <v>65</v>
          </cell>
          <cell r="AA2">
            <v>70</v>
          </cell>
          <cell r="AB2">
            <v>75</v>
          </cell>
          <cell r="AC2">
            <v>80</v>
          </cell>
          <cell r="AD2">
            <v>95</v>
          </cell>
          <cell r="AE2">
            <v>100</v>
          </cell>
          <cell r="AF2">
            <v>35</v>
          </cell>
          <cell r="AG2">
            <v>40</v>
          </cell>
          <cell r="AH2">
            <v>50</v>
          </cell>
          <cell r="AI2">
            <v>75</v>
          </cell>
          <cell r="AJ2">
            <v>85</v>
          </cell>
          <cell r="AK2">
            <v>90</v>
          </cell>
          <cell r="AL2">
            <v>100</v>
          </cell>
          <cell r="AM2">
            <v>110</v>
          </cell>
          <cell r="AN2">
            <v>120</v>
          </cell>
          <cell r="AO2">
            <v>45</v>
          </cell>
          <cell r="AP2">
            <v>65</v>
          </cell>
          <cell r="AQ2">
            <v>85</v>
          </cell>
          <cell r="AR2">
            <v>95</v>
          </cell>
          <cell r="AS2">
            <v>110</v>
          </cell>
          <cell r="AT2">
            <v>120</v>
          </cell>
          <cell r="AU2">
            <v>125</v>
          </cell>
          <cell r="AV2">
            <v>135</v>
          </cell>
          <cell r="AW2">
            <v>80</v>
          </cell>
          <cell r="AX2">
            <v>90</v>
          </cell>
          <cell r="AY2">
            <v>110</v>
          </cell>
          <cell r="AZ2">
            <v>130</v>
          </cell>
          <cell r="BA2">
            <v>145</v>
          </cell>
          <cell r="BB2">
            <v>150</v>
          </cell>
          <cell r="BC2">
            <v>155</v>
          </cell>
          <cell r="BD2">
            <v>165</v>
          </cell>
          <cell r="BE2">
            <v>95</v>
          </cell>
          <cell r="BF2">
            <v>120</v>
          </cell>
          <cell r="BG2">
            <v>130</v>
          </cell>
          <cell r="BH2">
            <v>150</v>
          </cell>
          <cell r="BI2">
            <v>165</v>
          </cell>
          <cell r="BJ2">
            <v>170</v>
          </cell>
          <cell r="BK2">
            <v>175</v>
          </cell>
          <cell r="BL2">
            <v>185</v>
          </cell>
        </row>
        <row r="3">
          <cell r="C3">
            <v>25</v>
          </cell>
          <cell r="D3">
            <v>35</v>
          </cell>
          <cell r="E3">
            <v>35</v>
          </cell>
          <cell r="F3">
            <v>45</v>
          </cell>
          <cell r="G3">
            <v>50</v>
          </cell>
          <cell r="H3">
            <v>55</v>
          </cell>
          <cell r="I3">
            <v>60</v>
          </cell>
          <cell r="J3">
            <v>70</v>
          </cell>
          <cell r="K3">
            <v>40</v>
          </cell>
          <cell r="L3">
            <v>45</v>
          </cell>
          <cell r="M3">
            <v>55</v>
          </cell>
          <cell r="N3">
            <v>60</v>
          </cell>
          <cell r="O3">
            <v>65</v>
          </cell>
          <cell r="P3">
            <v>70</v>
          </cell>
          <cell r="Q3">
            <v>80</v>
          </cell>
          <cell r="R3">
            <v>55</v>
          </cell>
          <cell r="S3">
            <v>65</v>
          </cell>
          <cell r="T3">
            <v>70</v>
          </cell>
          <cell r="U3">
            <v>75</v>
          </cell>
          <cell r="V3">
            <v>80</v>
          </cell>
          <cell r="W3">
            <v>95</v>
          </cell>
          <cell r="X3">
            <v>100</v>
          </cell>
          <cell r="Y3">
            <v>65</v>
          </cell>
          <cell r="Z3">
            <v>75</v>
          </cell>
          <cell r="AA3">
            <v>80</v>
          </cell>
          <cell r="AB3">
            <v>85</v>
          </cell>
          <cell r="AC3">
            <v>90</v>
          </cell>
          <cell r="AD3">
            <v>105</v>
          </cell>
          <cell r="AE3">
            <v>110</v>
          </cell>
          <cell r="AF3">
            <v>50</v>
          </cell>
          <cell r="AG3">
            <v>55</v>
          </cell>
          <cell r="AH3">
            <v>70</v>
          </cell>
          <cell r="AI3">
            <v>95</v>
          </cell>
          <cell r="AJ3">
            <v>105</v>
          </cell>
          <cell r="AK3">
            <v>110</v>
          </cell>
          <cell r="AL3">
            <v>120</v>
          </cell>
          <cell r="AM3">
            <v>130</v>
          </cell>
          <cell r="AN3">
            <v>140</v>
          </cell>
          <cell r="AO3">
            <v>65</v>
          </cell>
          <cell r="AP3">
            <v>85</v>
          </cell>
          <cell r="AQ3">
            <v>105</v>
          </cell>
          <cell r="AR3">
            <v>115</v>
          </cell>
          <cell r="AS3">
            <v>130</v>
          </cell>
          <cell r="AT3">
            <v>140</v>
          </cell>
          <cell r="AU3">
            <v>145</v>
          </cell>
          <cell r="AV3">
            <v>155</v>
          </cell>
          <cell r="AW3">
            <v>100</v>
          </cell>
          <cell r="AX3">
            <v>120</v>
          </cell>
          <cell r="AY3">
            <v>130</v>
          </cell>
          <cell r="AZ3">
            <v>150</v>
          </cell>
          <cell r="BA3">
            <v>165</v>
          </cell>
          <cell r="BB3">
            <v>170</v>
          </cell>
          <cell r="BC3">
            <v>175</v>
          </cell>
          <cell r="BD3">
            <v>185</v>
          </cell>
          <cell r="BE3">
            <v>115</v>
          </cell>
          <cell r="BF3">
            <v>135</v>
          </cell>
          <cell r="BG3">
            <v>150</v>
          </cell>
          <cell r="BH3">
            <v>170</v>
          </cell>
          <cell r="BI3">
            <v>185</v>
          </cell>
          <cell r="BJ3">
            <v>190</v>
          </cell>
          <cell r="BK3">
            <v>195</v>
          </cell>
          <cell r="BL3">
            <v>205</v>
          </cell>
        </row>
        <row r="4">
          <cell r="C4">
            <v>35</v>
          </cell>
          <cell r="D4">
            <v>40</v>
          </cell>
          <cell r="E4">
            <v>45</v>
          </cell>
          <cell r="F4">
            <v>55</v>
          </cell>
          <cell r="G4">
            <v>60</v>
          </cell>
          <cell r="H4">
            <v>65</v>
          </cell>
          <cell r="I4">
            <v>70</v>
          </cell>
          <cell r="J4">
            <v>80</v>
          </cell>
          <cell r="K4">
            <v>50</v>
          </cell>
          <cell r="L4">
            <v>55</v>
          </cell>
          <cell r="M4">
            <v>65</v>
          </cell>
          <cell r="N4">
            <v>70</v>
          </cell>
          <cell r="O4">
            <v>75</v>
          </cell>
          <cell r="P4">
            <v>80</v>
          </cell>
          <cell r="Q4">
            <v>95</v>
          </cell>
          <cell r="R4">
            <v>65</v>
          </cell>
          <cell r="S4">
            <v>75</v>
          </cell>
          <cell r="T4">
            <v>80</v>
          </cell>
          <cell r="U4">
            <v>85</v>
          </cell>
          <cell r="V4">
            <v>90</v>
          </cell>
          <cell r="W4">
            <v>105</v>
          </cell>
          <cell r="X4">
            <v>110</v>
          </cell>
          <cell r="Y4">
            <v>75</v>
          </cell>
          <cell r="Z4">
            <v>85</v>
          </cell>
          <cell r="AA4">
            <v>90</v>
          </cell>
          <cell r="AB4">
            <v>95</v>
          </cell>
          <cell r="AC4">
            <v>105</v>
          </cell>
          <cell r="AD4">
            <v>115</v>
          </cell>
          <cell r="AE4">
            <v>125</v>
          </cell>
          <cell r="AF4">
            <v>60</v>
          </cell>
          <cell r="AG4">
            <v>65</v>
          </cell>
          <cell r="AH4">
            <v>85</v>
          </cell>
          <cell r="AI4">
            <v>105</v>
          </cell>
          <cell r="AJ4">
            <v>115</v>
          </cell>
          <cell r="AK4">
            <v>130</v>
          </cell>
          <cell r="AL4">
            <v>140</v>
          </cell>
          <cell r="AM4">
            <v>145</v>
          </cell>
          <cell r="AN4">
            <v>155</v>
          </cell>
          <cell r="AO4">
            <v>80</v>
          </cell>
          <cell r="AP4">
            <v>100</v>
          </cell>
          <cell r="AQ4">
            <v>120</v>
          </cell>
          <cell r="AR4">
            <v>130</v>
          </cell>
          <cell r="AS4">
            <v>150</v>
          </cell>
          <cell r="AT4">
            <v>160</v>
          </cell>
          <cell r="AU4">
            <v>165</v>
          </cell>
          <cell r="AV4">
            <v>175</v>
          </cell>
          <cell r="AW4">
            <v>115</v>
          </cell>
          <cell r="AX4">
            <v>135</v>
          </cell>
          <cell r="AY4">
            <v>150</v>
          </cell>
          <cell r="AZ4">
            <v>170</v>
          </cell>
          <cell r="BA4">
            <v>185</v>
          </cell>
          <cell r="BB4">
            <v>190</v>
          </cell>
          <cell r="BC4">
            <v>195</v>
          </cell>
          <cell r="BD4">
            <v>205</v>
          </cell>
          <cell r="BE4">
            <v>130</v>
          </cell>
          <cell r="BF4">
            <v>150</v>
          </cell>
          <cell r="BG4">
            <v>170</v>
          </cell>
          <cell r="BH4">
            <v>190</v>
          </cell>
          <cell r="BI4">
            <v>205</v>
          </cell>
          <cell r="BJ4">
            <v>215</v>
          </cell>
          <cell r="BK4">
            <v>220</v>
          </cell>
          <cell r="BL4">
            <v>225</v>
          </cell>
        </row>
        <row r="5">
          <cell r="C5">
            <v>45</v>
          </cell>
          <cell r="D5">
            <v>50</v>
          </cell>
          <cell r="E5">
            <v>55</v>
          </cell>
          <cell r="F5">
            <v>65</v>
          </cell>
          <cell r="G5">
            <v>70</v>
          </cell>
          <cell r="H5">
            <v>75</v>
          </cell>
          <cell r="I5">
            <v>80</v>
          </cell>
          <cell r="J5">
            <v>95</v>
          </cell>
          <cell r="K5">
            <v>60</v>
          </cell>
          <cell r="L5">
            <v>65</v>
          </cell>
          <cell r="M5">
            <v>75</v>
          </cell>
          <cell r="N5">
            <v>80</v>
          </cell>
          <cell r="O5">
            <v>85</v>
          </cell>
          <cell r="P5">
            <v>90</v>
          </cell>
          <cell r="Q5">
            <v>105</v>
          </cell>
          <cell r="R5">
            <v>75</v>
          </cell>
          <cell r="S5">
            <v>85</v>
          </cell>
          <cell r="T5">
            <v>90</v>
          </cell>
          <cell r="U5">
            <v>95</v>
          </cell>
          <cell r="V5">
            <v>105</v>
          </cell>
          <cell r="W5">
            <v>115</v>
          </cell>
          <cell r="X5">
            <v>125</v>
          </cell>
          <cell r="Y5">
            <v>85</v>
          </cell>
          <cell r="Z5">
            <v>95</v>
          </cell>
          <cell r="AA5">
            <v>100</v>
          </cell>
          <cell r="AB5">
            <v>110</v>
          </cell>
          <cell r="AC5">
            <v>120</v>
          </cell>
          <cell r="AD5">
            <v>130</v>
          </cell>
          <cell r="AE5">
            <v>140</v>
          </cell>
          <cell r="AF5">
            <v>75</v>
          </cell>
          <cell r="AG5">
            <v>80</v>
          </cell>
          <cell r="AH5">
            <v>100</v>
          </cell>
          <cell r="AI5">
            <v>120</v>
          </cell>
          <cell r="AJ5">
            <v>130</v>
          </cell>
          <cell r="AK5">
            <v>150</v>
          </cell>
          <cell r="AL5">
            <v>160</v>
          </cell>
          <cell r="AM5">
            <v>165</v>
          </cell>
          <cell r="AN5">
            <v>175</v>
          </cell>
          <cell r="AO5">
            <v>95</v>
          </cell>
          <cell r="AP5">
            <v>115</v>
          </cell>
          <cell r="AQ5">
            <v>135</v>
          </cell>
          <cell r="AR5">
            <v>150</v>
          </cell>
          <cell r="AS5">
            <v>170</v>
          </cell>
          <cell r="AT5">
            <v>180</v>
          </cell>
          <cell r="AU5">
            <v>185</v>
          </cell>
          <cell r="AV5">
            <v>195</v>
          </cell>
          <cell r="AW5">
            <v>130</v>
          </cell>
          <cell r="AX5">
            <v>150</v>
          </cell>
          <cell r="AY5">
            <v>170</v>
          </cell>
          <cell r="AZ5">
            <v>190</v>
          </cell>
          <cell r="BA5">
            <v>205</v>
          </cell>
          <cell r="BB5">
            <v>215</v>
          </cell>
          <cell r="BC5">
            <v>220</v>
          </cell>
          <cell r="BD5">
            <v>225</v>
          </cell>
          <cell r="BE5">
            <v>145</v>
          </cell>
          <cell r="BF5">
            <v>170</v>
          </cell>
          <cell r="BG5">
            <v>190</v>
          </cell>
          <cell r="BH5">
            <v>210</v>
          </cell>
          <cell r="BI5">
            <v>225</v>
          </cell>
          <cell r="BJ5">
            <v>235</v>
          </cell>
          <cell r="BK5">
            <v>245</v>
          </cell>
          <cell r="BL5">
            <v>250</v>
          </cell>
        </row>
        <row r="6">
          <cell r="C6">
            <v>50</v>
          </cell>
          <cell r="D6">
            <v>60</v>
          </cell>
          <cell r="E6">
            <v>65</v>
          </cell>
          <cell r="F6">
            <v>75</v>
          </cell>
          <cell r="G6">
            <v>80</v>
          </cell>
          <cell r="H6">
            <v>85</v>
          </cell>
          <cell r="I6">
            <v>90</v>
          </cell>
          <cell r="J6">
            <v>105</v>
          </cell>
          <cell r="K6">
            <v>70</v>
          </cell>
          <cell r="L6">
            <v>75</v>
          </cell>
          <cell r="M6">
            <v>85</v>
          </cell>
          <cell r="N6">
            <v>90</v>
          </cell>
          <cell r="O6">
            <v>95</v>
          </cell>
          <cell r="P6">
            <v>105</v>
          </cell>
          <cell r="Q6">
            <v>115</v>
          </cell>
          <cell r="R6">
            <v>85</v>
          </cell>
          <cell r="S6">
            <v>95</v>
          </cell>
          <cell r="T6">
            <v>100</v>
          </cell>
          <cell r="U6">
            <v>110</v>
          </cell>
          <cell r="V6">
            <v>120</v>
          </cell>
          <cell r="W6">
            <v>130</v>
          </cell>
          <cell r="X6">
            <v>140</v>
          </cell>
          <cell r="Y6">
            <v>95</v>
          </cell>
          <cell r="Z6">
            <v>105</v>
          </cell>
          <cell r="AA6">
            <v>115</v>
          </cell>
          <cell r="AB6">
            <v>125</v>
          </cell>
          <cell r="AC6">
            <v>135</v>
          </cell>
          <cell r="AD6">
            <v>145</v>
          </cell>
          <cell r="AE6">
            <v>150</v>
          </cell>
          <cell r="AF6">
            <v>90</v>
          </cell>
          <cell r="AG6">
            <v>95</v>
          </cell>
          <cell r="AH6">
            <v>115</v>
          </cell>
          <cell r="AI6">
            <v>135</v>
          </cell>
          <cell r="AJ6">
            <v>150</v>
          </cell>
          <cell r="AK6">
            <v>170</v>
          </cell>
          <cell r="AL6">
            <v>180</v>
          </cell>
          <cell r="AM6">
            <v>185</v>
          </cell>
          <cell r="AN6">
            <v>195</v>
          </cell>
          <cell r="AO6">
            <v>110</v>
          </cell>
          <cell r="AP6">
            <v>130</v>
          </cell>
          <cell r="AQ6">
            <v>150</v>
          </cell>
          <cell r="AR6">
            <v>170</v>
          </cell>
          <cell r="AS6">
            <v>185</v>
          </cell>
          <cell r="AT6">
            <v>200</v>
          </cell>
          <cell r="AU6">
            <v>210</v>
          </cell>
          <cell r="AV6">
            <v>220</v>
          </cell>
          <cell r="AW6">
            <v>145</v>
          </cell>
          <cell r="AX6">
            <v>170</v>
          </cell>
          <cell r="AY6">
            <v>190</v>
          </cell>
          <cell r="AZ6">
            <v>210</v>
          </cell>
          <cell r="BA6">
            <v>225</v>
          </cell>
          <cell r="BB6">
            <v>235</v>
          </cell>
          <cell r="BC6">
            <v>245</v>
          </cell>
          <cell r="BD6">
            <v>250</v>
          </cell>
          <cell r="BE6">
            <v>170</v>
          </cell>
          <cell r="BF6">
            <v>190</v>
          </cell>
          <cell r="BG6">
            <v>220</v>
          </cell>
          <cell r="BH6">
            <v>240</v>
          </cell>
          <cell r="BI6">
            <v>250</v>
          </cell>
          <cell r="BJ6">
            <v>260</v>
          </cell>
          <cell r="BK6">
            <v>270</v>
          </cell>
          <cell r="BL6">
            <v>280</v>
          </cell>
        </row>
        <row r="7">
          <cell r="C7">
            <v>60</v>
          </cell>
          <cell r="D7">
            <v>70</v>
          </cell>
          <cell r="E7">
            <v>75</v>
          </cell>
          <cell r="F7">
            <v>85</v>
          </cell>
          <cell r="G7">
            <v>90</v>
          </cell>
          <cell r="H7">
            <v>95</v>
          </cell>
          <cell r="I7">
            <v>105</v>
          </cell>
          <cell r="J7">
            <v>115</v>
          </cell>
          <cell r="K7">
            <v>80</v>
          </cell>
          <cell r="L7">
            <v>85</v>
          </cell>
          <cell r="M7">
            <v>95</v>
          </cell>
          <cell r="N7">
            <v>100</v>
          </cell>
          <cell r="O7">
            <v>110</v>
          </cell>
          <cell r="P7">
            <v>120</v>
          </cell>
          <cell r="Q7">
            <v>130</v>
          </cell>
          <cell r="R7">
            <v>95</v>
          </cell>
          <cell r="S7">
            <v>105</v>
          </cell>
          <cell r="T7">
            <v>115</v>
          </cell>
          <cell r="U7">
            <v>125</v>
          </cell>
          <cell r="V7">
            <v>135</v>
          </cell>
          <cell r="W7">
            <v>145</v>
          </cell>
          <cell r="X7">
            <v>150</v>
          </cell>
          <cell r="Y7">
            <v>110</v>
          </cell>
          <cell r="Z7">
            <v>120</v>
          </cell>
          <cell r="AA7">
            <v>130</v>
          </cell>
          <cell r="AB7">
            <v>140</v>
          </cell>
          <cell r="AC7">
            <v>150</v>
          </cell>
          <cell r="AD7">
            <v>160</v>
          </cell>
          <cell r="AE7">
            <v>170</v>
          </cell>
          <cell r="AF7">
            <v>105</v>
          </cell>
          <cell r="AG7">
            <v>110</v>
          </cell>
          <cell r="AH7">
            <v>130</v>
          </cell>
          <cell r="AI7">
            <v>150</v>
          </cell>
          <cell r="AJ7">
            <v>170</v>
          </cell>
          <cell r="AK7">
            <v>185</v>
          </cell>
          <cell r="AL7">
            <v>200</v>
          </cell>
          <cell r="AM7">
            <v>210</v>
          </cell>
          <cell r="AN7">
            <v>220</v>
          </cell>
          <cell r="AO7">
            <v>120</v>
          </cell>
          <cell r="AP7">
            <v>145</v>
          </cell>
          <cell r="AQ7">
            <v>170</v>
          </cell>
          <cell r="AR7">
            <v>190</v>
          </cell>
          <cell r="AS7">
            <v>200</v>
          </cell>
          <cell r="AT7">
            <v>220</v>
          </cell>
          <cell r="AU7">
            <v>225</v>
          </cell>
          <cell r="AV7">
            <v>235</v>
          </cell>
          <cell r="AW7">
            <v>170</v>
          </cell>
          <cell r="AX7">
            <v>190</v>
          </cell>
          <cell r="AY7">
            <v>220</v>
          </cell>
          <cell r="AZ7">
            <v>240</v>
          </cell>
          <cell r="BA7">
            <v>250</v>
          </cell>
          <cell r="BB7">
            <v>260</v>
          </cell>
          <cell r="BC7">
            <v>270</v>
          </cell>
          <cell r="BD7">
            <v>280</v>
          </cell>
          <cell r="BE7">
            <v>190</v>
          </cell>
          <cell r="BF7">
            <v>210</v>
          </cell>
          <cell r="BG7">
            <v>240</v>
          </cell>
          <cell r="BH7">
            <v>265</v>
          </cell>
          <cell r="BI7">
            <v>280</v>
          </cell>
          <cell r="BJ7">
            <v>290</v>
          </cell>
          <cell r="BK7">
            <v>300</v>
          </cell>
          <cell r="BL7">
            <v>310</v>
          </cell>
        </row>
        <row r="8">
          <cell r="C8">
            <v>70</v>
          </cell>
          <cell r="D8">
            <v>80</v>
          </cell>
          <cell r="E8">
            <v>85</v>
          </cell>
          <cell r="F8">
            <v>95</v>
          </cell>
          <cell r="G8">
            <v>100</v>
          </cell>
          <cell r="H8">
            <v>110</v>
          </cell>
          <cell r="I8">
            <v>120</v>
          </cell>
          <cell r="J8">
            <v>130</v>
          </cell>
          <cell r="K8">
            <v>90</v>
          </cell>
          <cell r="L8">
            <v>95</v>
          </cell>
          <cell r="M8">
            <v>105</v>
          </cell>
          <cell r="N8">
            <v>115</v>
          </cell>
          <cell r="O8">
            <v>125</v>
          </cell>
          <cell r="P8">
            <v>135</v>
          </cell>
          <cell r="Q8">
            <v>145</v>
          </cell>
          <cell r="R8">
            <v>110</v>
          </cell>
          <cell r="S8">
            <v>120</v>
          </cell>
          <cell r="T8">
            <v>130</v>
          </cell>
          <cell r="U8">
            <v>140</v>
          </cell>
          <cell r="V8">
            <v>150</v>
          </cell>
          <cell r="W8">
            <v>160</v>
          </cell>
          <cell r="X8">
            <v>170</v>
          </cell>
          <cell r="Y8">
            <v>125</v>
          </cell>
          <cell r="Z8">
            <v>140</v>
          </cell>
          <cell r="AA8">
            <v>150</v>
          </cell>
          <cell r="AB8">
            <v>160</v>
          </cell>
          <cell r="AC8">
            <v>170</v>
          </cell>
          <cell r="AD8">
            <v>180</v>
          </cell>
          <cell r="AE8">
            <v>190</v>
          </cell>
          <cell r="AF8">
            <v>115</v>
          </cell>
          <cell r="AG8">
            <v>120</v>
          </cell>
          <cell r="AH8">
            <v>145</v>
          </cell>
          <cell r="AI8">
            <v>170</v>
          </cell>
          <cell r="AJ8">
            <v>190</v>
          </cell>
          <cell r="AK8">
            <v>200</v>
          </cell>
          <cell r="AL8">
            <v>220</v>
          </cell>
          <cell r="AM8">
            <v>225</v>
          </cell>
          <cell r="AN8">
            <v>235</v>
          </cell>
          <cell r="AO8">
            <v>135</v>
          </cell>
          <cell r="AP8">
            <v>170</v>
          </cell>
          <cell r="AQ8">
            <v>190</v>
          </cell>
          <cell r="AR8">
            <v>210</v>
          </cell>
          <cell r="AS8">
            <v>220</v>
          </cell>
          <cell r="AT8">
            <v>240</v>
          </cell>
          <cell r="AU8">
            <v>250</v>
          </cell>
          <cell r="AV8">
            <v>260</v>
          </cell>
          <cell r="AW8">
            <v>190</v>
          </cell>
          <cell r="AX8">
            <v>210</v>
          </cell>
          <cell r="AY8">
            <v>240</v>
          </cell>
          <cell r="AZ8">
            <v>260</v>
          </cell>
          <cell r="BA8">
            <v>280</v>
          </cell>
          <cell r="BB8">
            <v>290</v>
          </cell>
          <cell r="BC8">
            <v>300</v>
          </cell>
          <cell r="BD8">
            <v>310</v>
          </cell>
          <cell r="BE8">
            <v>210</v>
          </cell>
          <cell r="BF8">
            <v>230</v>
          </cell>
          <cell r="BG8">
            <v>260</v>
          </cell>
          <cell r="BH8">
            <v>285</v>
          </cell>
          <cell r="BI8">
            <v>300</v>
          </cell>
          <cell r="BJ8">
            <v>310</v>
          </cell>
          <cell r="BK8">
            <v>325</v>
          </cell>
          <cell r="BL8">
            <v>330</v>
          </cell>
        </row>
        <row r="9">
          <cell r="C9">
            <v>80</v>
          </cell>
          <cell r="D9">
            <v>90</v>
          </cell>
          <cell r="E9">
            <v>95</v>
          </cell>
          <cell r="F9">
            <v>105</v>
          </cell>
          <cell r="G9">
            <v>115</v>
          </cell>
          <cell r="H9">
            <v>125</v>
          </cell>
          <cell r="I9">
            <v>135</v>
          </cell>
          <cell r="J9">
            <v>145</v>
          </cell>
          <cell r="K9">
            <v>100</v>
          </cell>
          <cell r="L9">
            <v>110</v>
          </cell>
          <cell r="M9">
            <v>120</v>
          </cell>
          <cell r="N9">
            <v>130</v>
          </cell>
          <cell r="O9">
            <v>140</v>
          </cell>
          <cell r="P9">
            <v>150</v>
          </cell>
          <cell r="Q9">
            <v>160</v>
          </cell>
          <cell r="R9">
            <v>125</v>
          </cell>
          <cell r="S9">
            <v>135</v>
          </cell>
          <cell r="T9">
            <v>150</v>
          </cell>
          <cell r="U9">
            <v>160</v>
          </cell>
          <cell r="V9">
            <v>170</v>
          </cell>
          <cell r="W9">
            <v>180</v>
          </cell>
          <cell r="X9">
            <v>190</v>
          </cell>
          <cell r="Y9">
            <v>140</v>
          </cell>
          <cell r="Z9">
            <v>160</v>
          </cell>
          <cell r="AA9">
            <v>170</v>
          </cell>
          <cell r="AB9">
            <v>180</v>
          </cell>
          <cell r="AC9">
            <v>190</v>
          </cell>
          <cell r="AD9">
            <v>195</v>
          </cell>
          <cell r="AE9">
            <v>210</v>
          </cell>
          <cell r="AF9">
            <v>130</v>
          </cell>
          <cell r="AG9">
            <v>135</v>
          </cell>
          <cell r="AH9">
            <v>170</v>
          </cell>
          <cell r="AI9">
            <v>190</v>
          </cell>
          <cell r="AJ9">
            <v>210</v>
          </cell>
          <cell r="AK9">
            <v>220</v>
          </cell>
          <cell r="AL9">
            <v>240</v>
          </cell>
          <cell r="AM9">
            <v>250</v>
          </cell>
          <cell r="AN9">
            <v>260</v>
          </cell>
          <cell r="AO9">
            <v>150</v>
          </cell>
          <cell r="AP9">
            <v>190</v>
          </cell>
          <cell r="AQ9">
            <v>210</v>
          </cell>
          <cell r="AR9">
            <v>230</v>
          </cell>
          <cell r="AS9">
            <v>250</v>
          </cell>
          <cell r="AT9">
            <v>260</v>
          </cell>
          <cell r="AU9">
            <v>280</v>
          </cell>
          <cell r="AV9">
            <v>280</v>
          </cell>
          <cell r="AW9">
            <v>210</v>
          </cell>
          <cell r="AX9">
            <v>230</v>
          </cell>
          <cell r="AY9">
            <v>250</v>
          </cell>
          <cell r="AZ9">
            <v>285</v>
          </cell>
          <cell r="BA9">
            <v>300</v>
          </cell>
          <cell r="BB9">
            <v>310</v>
          </cell>
          <cell r="BC9">
            <v>325</v>
          </cell>
          <cell r="BD9">
            <v>330</v>
          </cell>
          <cell r="BE9">
            <v>225</v>
          </cell>
          <cell r="BF9">
            <v>255</v>
          </cell>
          <cell r="BG9">
            <v>275</v>
          </cell>
          <cell r="BH9">
            <v>305</v>
          </cell>
          <cell r="BI9">
            <v>325</v>
          </cell>
          <cell r="BJ9">
            <v>330</v>
          </cell>
          <cell r="BK9">
            <v>345</v>
          </cell>
          <cell r="BL9">
            <v>355</v>
          </cell>
        </row>
        <row r="10">
          <cell r="C10">
            <v>1000</v>
          </cell>
          <cell r="D10">
            <v>1000</v>
          </cell>
          <cell r="E10">
            <v>1000</v>
          </cell>
          <cell r="F10">
            <v>1000</v>
          </cell>
          <cell r="G10">
            <v>1000</v>
          </cell>
          <cell r="H10">
            <v>1000</v>
          </cell>
          <cell r="I10">
            <v>1000</v>
          </cell>
          <cell r="J10">
            <v>1000</v>
          </cell>
          <cell r="K10">
            <v>1000</v>
          </cell>
          <cell r="L10">
            <v>1000</v>
          </cell>
          <cell r="M10">
            <v>1000</v>
          </cell>
          <cell r="N10">
            <v>1000</v>
          </cell>
          <cell r="O10">
            <v>1000</v>
          </cell>
          <cell r="P10">
            <v>1000</v>
          </cell>
          <cell r="Q10">
            <v>1000</v>
          </cell>
          <cell r="R10">
            <v>1000</v>
          </cell>
          <cell r="S10">
            <v>1000</v>
          </cell>
          <cell r="T10">
            <v>1000</v>
          </cell>
          <cell r="U10">
            <v>1000</v>
          </cell>
          <cell r="V10">
            <v>1000</v>
          </cell>
          <cell r="W10">
            <v>1000</v>
          </cell>
          <cell r="X10">
            <v>1000</v>
          </cell>
          <cell r="Y10">
            <v>155</v>
          </cell>
          <cell r="Z10">
            <v>175</v>
          </cell>
          <cell r="AA10">
            <v>190</v>
          </cell>
          <cell r="AB10">
            <v>200</v>
          </cell>
          <cell r="AC10">
            <v>205</v>
          </cell>
          <cell r="AD10">
            <v>210</v>
          </cell>
          <cell r="AE10">
            <v>225</v>
          </cell>
          <cell r="AF10">
            <v>1000</v>
          </cell>
          <cell r="AG10">
            <v>1000</v>
          </cell>
          <cell r="AH10">
            <v>1000</v>
          </cell>
          <cell r="AI10">
            <v>1000</v>
          </cell>
          <cell r="AJ10">
            <v>1000</v>
          </cell>
          <cell r="AK10">
            <v>1000</v>
          </cell>
          <cell r="AL10">
            <v>10000</v>
          </cell>
          <cell r="AM10">
            <v>1000</v>
          </cell>
          <cell r="AN10">
            <v>1000</v>
          </cell>
          <cell r="AO10">
            <v>1000</v>
          </cell>
          <cell r="AP10">
            <v>1000</v>
          </cell>
          <cell r="AQ10">
            <v>1000</v>
          </cell>
          <cell r="AR10">
            <v>1000</v>
          </cell>
          <cell r="AS10">
            <v>1000</v>
          </cell>
          <cell r="AT10">
            <v>10000</v>
          </cell>
          <cell r="AU10">
            <v>1000</v>
          </cell>
          <cell r="AV10">
            <v>1000</v>
          </cell>
          <cell r="AW10">
            <v>1000</v>
          </cell>
          <cell r="AX10">
            <v>1000</v>
          </cell>
          <cell r="AY10">
            <v>1000</v>
          </cell>
          <cell r="AZ10">
            <v>10000</v>
          </cell>
          <cell r="BA10">
            <v>1000</v>
          </cell>
          <cell r="BB10">
            <v>1000</v>
          </cell>
          <cell r="BC10">
            <v>1000</v>
          </cell>
          <cell r="BD10">
            <v>10000</v>
          </cell>
          <cell r="BE10">
            <v>240</v>
          </cell>
          <cell r="BF10">
            <v>270</v>
          </cell>
          <cell r="BG10">
            <v>290</v>
          </cell>
          <cell r="BH10">
            <v>320</v>
          </cell>
          <cell r="BI10">
            <v>345</v>
          </cell>
          <cell r="BJ10">
            <v>355</v>
          </cell>
          <cell r="BK10">
            <v>365</v>
          </cell>
          <cell r="BL10">
            <v>375</v>
          </cell>
        </row>
        <row r="11">
          <cell r="B11" t="str">
            <v>MINIME</v>
          </cell>
          <cell r="C11" t="str">
            <v>CADET</v>
          </cell>
          <cell r="D11" t="str">
            <v>CADET</v>
          </cell>
          <cell r="E11" t="str">
            <v>JUNIOR</v>
          </cell>
          <cell r="F11" t="str">
            <v>SENIOR</v>
          </cell>
          <cell r="G11">
            <v>0</v>
          </cell>
          <cell r="H11" t="str">
            <v>MINIME</v>
          </cell>
          <cell r="I11" t="str">
            <v>CADETTE</v>
          </cell>
          <cell r="J11" t="str">
            <v>CADETTE</v>
          </cell>
          <cell r="K11" t="str">
            <v>JUNIOR</v>
          </cell>
          <cell r="L11" t="str">
            <v>SENIOR</v>
          </cell>
        </row>
        <row r="12">
          <cell r="A12">
            <v>20.010000000000002</v>
          </cell>
          <cell r="B12" t="str">
            <v>NON</v>
          </cell>
          <cell r="C12" t="str">
            <v>C1 45</v>
          </cell>
          <cell r="D12" t="str">
            <v>C2 50</v>
          </cell>
          <cell r="E12" t="str">
            <v>J56</v>
          </cell>
          <cell r="F12" t="str">
            <v>S56</v>
          </cell>
          <cell r="G12">
            <v>20.010000000000002</v>
          </cell>
          <cell r="H12" t="str">
            <v>NON</v>
          </cell>
          <cell r="I12" t="str">
            <v>FC1 40</v>
          </cell>
          <cell r="J12" t="str">
            <v>FC2 44</v>
          </cell>
          <cell r="K12" t="str">
            <v>FJ48</v>
          </cell>
          <cell r="L12" t="str">
            <v>FS48</v>
          </cell>
        </row>
        <row r="13">
          <cell r="A13">
            <v>34.01</v>
          </cell>
          <cell r="B13" t="str">
            <v>NON</v>
          </cell>
          <cell r="C13" t="str">
            <v>C1 45</v>
          </cell>
          <cell r="D13" t="str">
            <v>C2 50</v>
          </cell>
          <cell r="E13" t="str">
            <v>J56</v>
          </cell>
          <cell r="F13" t="str">
            <v>S56</v>
          </cell>
          <cell r="G13">
            <v>30.01</v>
          </cell>
          <cell r="H13" t="str">
            <v>NON</v>
          </cell>
          <cell r="I13" t="str">
            <v>FC1 40</v>
          </cell>
          <cell r="J13" t="str">
            <v>FC2 44</v>
          </cell>
          <cell r="K13" t="str">
            <v>FJ48</v>
          </cell>
          <cell r="L13" t="str">
            <v>FS48</v>
          </cell>
        </row>
        <row r="14">
          <cell r="A14">
            <v>38.01</v>
          </cell>
          <cell r="B14" t="str">
            <v>NON</v>
          </cell>
          <cell r="C14" t="str">
            <v>C1 45</v>
          </cell>
          <cell r="D14" t="str">
            <v>C2 50</v>
          </cell>
          <cell r="E14" t="str">
            <v>J56</v>
          </cell>
          <cell r="F14" t="str">
            <v>S56</v>
          </cell>
          <cell r="G14">
            <v>35.01</v>
          </cell>
          <cell r="H14" t="str">
            <v>NON</v>
          </cell>
          <cell r="I14" t="str">
            <v>FC1 40</v>
          </cell>
          <cell r="J14" t="str">
            <v>FC2 44</v>
          </cell>
          <cell r="K14" t="str">
            <v>FJ48</v>
          </cell>
          <cell r="L14" t="str">
            <v>FS48</v>
          </cell>
        </row>
        <row r="15">
          <cell r="A15">
            <v>40.01</v>
          </cell>
          <cell r="B15" t="str">
            <v>NON</v>
          </cell>
          <cell r="C15" t="str">
            <v>C1 45</v>
          </cell>
          <cell r="D15" t="str">
            <v>C2 50</v>
          </cell>
          <cell r="E15" t="str">
            <v>J56</v>
          </cell>
          <cell r="F15" t="str">
            <v>S56</v>
          </cell>
          <cell r="G15">
            <v>36.01</v>
          </cell>
          <cell r="H15" t="str">
            <v>NON</v>
          </cell>
          <cell r="I15" t="str">
            <v>FC1 40</v>
          </cell>
          <cell r="J15" t="str">
            <v>FC2 44</v>
          </cell>
          <cell r="K15" t="str">
            <v>FJ48</v>
          </cell>
          <cell r="L15" t="str">
            <v>FS48</v>
          </cell>
        </row>
        <row r="16">
          <cell r="A16">
            <v>45.01</v>
          </cell>
          <cell r="B16" t="str">
            <v>NON</v>
          </cell>
          <cell r="C16" t="str">
            <v>C1 50</v>
          </cell>
          <cell r="D16" t="str">
            <v>C2 50</v>
          </cell>
          <cell r="E16" t="str">
            <v>J56</v>
          </cell>
          <cell r="F16" t="str">
            <v>S56</v>
          </cell>
          <cell r="G16">
            <v>40.01</v>
          </cell>
          <cell r="H16" t="str">
            <v>NON</v>
          </cell>
          <cell r="I16" t="str">
            <v>FC1 44</v>
          </cell>
          <cell r="J16" t="str">
            <v>FC2 44</v>
          </cell>
          <cell r="K16" t="str">
            <v>FJ48</v>
          </cell>
          <cell r="L16" t="str">
            <v>FS48</v>
          </cell>
        </row>
        <row r="17">
          <cell r="A17">
            <v>50.01</v>
          </cell>
          <cell r="B17" t="str">
            <v>NON</v>
          </cell>
          <cell r="C17" t="str">
            <v>C1 56</v>
          </cell>
          <cell r="D17" t="str">
            <v>C2 56</v>
          </cell>
          <cell r="E17" t="str">
            <v>J56</v>
          </cell>
          <cell r="F17" t="str">
            <v>S56</v>
          </cell>
          <cell r="G17">
            <v>44.01</v>
          </cell>
          <cell r="H17" t="str">
            <v>NON</v>
          </cell>
          <cell r="I17" t="str">
            <v>FC1 48</v>
          </cell>
          <cell r="J17" t="str">
            <v>FC2 48</v>
          </cell>
          <cell r="K17" t="str">
            <v>FJ48</v>
          </cell>
          <cell r="L17" t="str">
            <v>FS48</v>
          </cell>
        </row>
        <row r="18">
          <cell r="A18">
            <v>52.05</v>
          </cell>
          <cell r="B18" t="str">
            <v>NON</v>
          </cell>
          <cell r="C18" t="str">
            <v>C1 56</v>
          </cell>
          <cell r="D18" t="str">
            <v>C2 56</v>
          </cell>
          <cell r="E18" t="str">
            <v>J56</v>
          </cell>
          <cell r="F18" t="str">
            <v>S56</v>
          </cell>
          <cell r="G18">
            <v>48.01</v>
          </cell>
          <cell r="H18" t="str">
            <v>NON</v>
          </cell>
          <cell r="I18" t="str">
            <v>FC1 53</v>
          </cell>
          <cell r="J18" t="str">
            <v>FC2 53</v>
          </cell>
          <cell r="K18" t="str">
            <v>FJ53</v>
          </cell>
          <cell r="L18" t="str">
            <v>FS53</v>
          </cell>
        </row>
        <row r="19">
          <cell r="A19">
            <v>56.01</v>
          </cell>
          <cell r="B19" t="str">
            <v>NON</v>
          </cell>
          <cell r="C19" t="str">
            <v>C1 62</v>
          </cell>
          <cell r="D19" t="str">
            <v>C2 62</v>
          </cell>
          <cell r="E19" t="str">
            <v>J62</v>
          </cell>
          <cell r="F19" t="str">
            <v>S62</v>
          </cell>
          <cell r="G19">
            <v>53.01</v>
          </cell>
          <cell r="H19" t="str">
            <v>NON</v>
          </cell>
          <cell r="I19" t="str">
            <v>FC1 58</v>
          </cell>
          <cell r="J19" t="str">
            <v>FC2 58</v>
          </cell>
          <cell r="K19" t="str">
            <v>FJ58</v>
          </cell>
          <cell r="L19" t="str">
            <v>FS58</v>
          </cell>
        </row>
        <row r="20">
          <cell r="A20">
            <v>62.01</v>
          </cell>
          <cell r="B20" t="str">
            <v>NON</v>
          </cell>
          <cell r="C20" t="str">
            <v>C1 69</v>
          </cell>
          <cell r="D20" t="str">
            <v>C2 69</v>
          </cell>
          <cell r="E20" t="str">
            <v>J69</v>
          </cell>
          <cell r="F20" t="str">
            <v>S69</v>
          </cell>
          <cell r="G20">
            <v>58.01</v>
          </cell>
          <cell r="H20" t="str">
            <v>NON</v>
          </cell>
          <cell r="I20" t="str">
            <v>FC1 63</v>
          </cell>
          <cell r="J20" t="str">
            <v>FC2 63</v>
          </cell>
          <cell r="K20" t="str">
            <v>FJ63</v>
          </cell>
          <cell r="L20" t="str">
            <v>FS63</v>
          </cell>
        </row>
        <row r="21">
          <cell r="A21">
            <v>69.010000000000005</v>
          </cell>
          <cell r="B21" t="str">
            <v>NON</v>
          </cell>
          <cell r="C21" t="str">
            <v>C1 77</v>
          </cell>
          <cell r="D21" t="str">
            <v>C2 77</v>
          </cell>
          <cell r="E21" t="str">
            <v>J77</v>
          </cell>
          <cell r="F21" t="str">
            <v>S77</v>
          </cell>
          <cell r="G21">
            <v>63.01</v>
          </cell>
          <cell r="H21" t="str">
            <v>NON</v>
          </cell>
          <cell r="I21" t="str">
            <v>FC1 69</v>
          </cell>
          <cell r="J21" t="str">
            <v>FC2 69</v>
          </cell>
          <cell r="K21" t="str">
            <v>FJ69</v>
          </cell>
          <cell r="L21" t="str">
            <v>FS69</v>
          </cell>
        </row>
        <row r="22">
          <cell r="A22">
            <v>77.010000000000005</v>
          </cell>
          <cell r="B22" t="str">
            <v>NON</v>
          </cell>
          <cell r="C22" t="str">
            <v>C1 85</v>
          </cell>
          <cell r="D22" t="str">
            <v>C2 85</v>
          </cell>
          <cell r="E22" t="str">
            <v>J85</v>
          </cell>
          <cell r="F22" t="str">
            <v>S85</v>
          </cell>
          <cell r="G22">
            <v>69.010000000000005</v>
          </cell>
          <cell r="H22" t="str">
            <v>NON</v>
          </cell>
          <cell r="I22" t="str">
            <v>FC1 +69</v>
          </cell>
          <cell r="J22" t="str">
            <v>FC2 +69</v>
          </cell>
          <cell r="K22" t="str">
            <v>FJ75</v>
          </cell>
          <cell r="L22" t="str">
            <v>FS75</v>
          </cell>
        </row>
        <row r="23">
          <cell r="A23">
            <v>85.01</v>
          </cell>
          <cell r="B23" t="str">
            <v>NON</v>
          </cell>
          <cell r="C23" t="str">
            <v>C1 94</v>
          </cell>
          <cell r="D23" t="str">
            <v>C2 94</v>
          </cell>
          <cell r="E23" t="str">
            <v>J94</v>
          </cell>
          <cell r="F23" t="str">
            <v>S94</v>
          </cell>
          <cell r="G23">
            <v>75.010000000000005</v>
          </cell>
          <cell r="H23" t="str">
            <v>NON</v>
          </cell>
          <cell r="I23" t="str">
            <v>FC1 +69</v>
          </cell>
          <cell r="J23" t="str">
            <v>FC2 +69</v>
          </cell>
          <cell r="K23" t="str">
            <v>FJ+75</v>
          </cell>
          <cell r="L23" t="str">
            <v>FS+75</v>
          </cell>
        </row>
        <row r="24">
          <cell r="A24">
            <v>94.01</v>
          </cell>
          <cell r="B24" t="str">
            <v>NON</v>
          </cell>
          <cell r="C24" t="str">
            <v>C1 +94</v>
          </cell>
          <cell r="D24" t="str">
            <v>C2 +94</v>
          </cell>
          <cell r="E24" t="str">
            <v>J105</v>
          </cell>
          <cell r="F24" t="str">
            <v>S105</v>
          </cell>
          <cell r="G24">
            <v>110</v>
          </cell>
          <cell r="H24" t="str">
            <v>NON</v>
          </cell>
          <cell r="I24" t="str">
            <v>FC1 +69</v>
          </cell>
          <cell r="J24" t="str">
            <v>FC2 +69</v>
          </cell>
          <cell r="K24" t="str">
            <v>FJ+75</v>
          </cell>
          <cell r="L24" t="str">
            <v>FS+75</v>
          </cell>
        </row>
        <row r="25">
          <cell r="A25">
            <v>105.01</v>
          </cell>
          <cell r="B25" t="str">
            <v>NON</v>
          </cell>
          <cell r="C25" t="str">
            <v>C1 +94</v>
          </cell>
          <cell r="D25" t="str">
            <v>C2 +94</v>
          </cell>
          <cell r="E25" t="str">
            <v>J+105</v>
          </cell>
          <cell r="F25" t="str">
            <v>S+105</v>
          </cell>
          <cell r="G25">
            <v>140</v>
          </cell>
          <cell r="H25" t="str">
            <v>NON</v>
          </cell>
          <cell r="I25" t="str">
            <v>FC1 +69</v>
          </cell>
          <cell r="J25" t="str">
            <v>FC2 +69</v>
          </cell>
          <cell r="K25" t="str">
            <v>FJ+75</v>
          </cell>
          <cell r="L25" t="str">
            <v>FS+75</v>
          </cell>
        </row>
        <row r="26">
          <cell r="A26">
            <v>110</v>
          </cell>
          <cell r="B26" t="str">
            <v>NON</v>
          </cell>
          <cell r="C26" t="str">
            <v>C1 +94</v>
          </cell>
          <cell r="D26" t="str">
            <v>C2 +94</v>
          </cell>
          <cell r="E26" t="str">
            <v>J+105</v>
          </cell>
          <cell r="F26" t="str">
            <v>S+105</v>
          </cell>
        </row>
        <row r="27">
          <cell r="A27">
            <v>120</v>
          </cell>
          <cell r="B27" t="str">
            <v>NON</v>
          </cell>
          <cell r="C27" t="str">
            <v>C1 +94</v>
          </cell>
          <cell r="D27" t="str">
            <v>C2 +94</v>
          </cell>
          <cell r="E27" t="str">
            <v>J+105</v>
          </cell>
          <cell r="F27" t="str">
            <v>S+105</v>
          </cell>
        </row>
        <row r="28">
          <cell r="A28">
            <v>130</v>
          </cell>
          <cell r="B28" t="str">
            <v>NON</v>
          </cell>
          <cell r="C28" t="str">
            <v>C1 +94</v>
          </cell>
          <cell r="D28" t="str">
            <v>C2 +94</v>
          </cell>
          <cell r="E28" t="str">
            <v>J+105</v>
          </cell>
          <cell r="F28" t="str">
            <v>S+105</v>
          </cell>
        </row>
        <row r="29">
          <cell r="A29">
            <v>140</v>
          </cell>
          <cell r="B29" t="str">
            <v>NON</v>
          </cell>
          <cell r="C29" t="str">
            <v>C1 +94</v>
          </cell>
          <cell r="D29" t="str">
            <v>C2 +94</v>
          </cell>
          <cell r="E29" t="str">
            <v>J+105</v>
          </cell>
          <cell r="F29" t="str">
            <v>S+105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LISTING (2)"/>
      <sheetName val="GARCONS"/>
      <sheetName val="PESEE"/>
      <sheetName val="MATCH"/>
      <sheetName val="U13"/>
      <sheetName val="MATCH (2)"/>
    </sheetNames>
    <sheetDataSet>
      <sheetData sheetId="0">
        <row r="1">
          <cell r="C1" t="str">
            <v>FC1 40</v>
          </cell>
          <cell r="D1" t="str">
            <v>FC1 44</v>
          </cell>
          <cell r="E1" t="str">
            <v>FC1 48</v>
          </cell>
          <cell r="F1" t="str">
            <v>FC1 53</v>
          </cell>
          <cell r="G1" t="str">
            <v>FC1 58</v>
          </cell>
          <cell r="H1" t="str">
            <v>FC1 63</v>
          </cell>
          <cell r="I1" t="str">
            <v>FC1 69</v>
          </cell>
          <cell r="J1" t="str">
            <v>FC1 +69</v>
          </cell>
          <cell r="K1" t="str">
            <v>FC2 44</v>
          </cell>
          <cell r="L1" t="str">
            <v>FC2 48</v>
          </cell>
          <cell r="M1" t="str">
            <v>FC2 53</v>
          </cell>
          <cell r="N1" t="str">
            <v>FC2 58</v>
          </cell>
          <cell r="O1" t="str">
            <v>FC2 63</v>
          </cell>
          <cell r="P1" t="str">
            <v>FC2 69</v>
          </cell>
          <cell r="Q1" t="str">
            <v>FC2 +69</v>
          </cell>
          <cell r="R1" t="str">
            <v>FJ48</v>
          </cell>
          <cell r="S1" t="str">
            <v>FJ53</v>
          </cell>
          <cell r="T1" t="str">
            <v>FJ58</v>
          </cell>
          <cell r="U1" t="str">
            <v>FJ63</v>
          </cell>
          <cell r="V1" t="str">
            <v>FJ69</v>
          </cell>
          <cell r="W1" t="str">
            <v>FJ75</v>
          </cell>
          <cell r="X1" t="str">
            <v>FJ+75</v>
          </cell>
          <cell r="Y1" t="str">
            <v>FS48</v>
          </cell>
          <cell r="Z1" t="str">
            <v>FS53</v>
          </cell>
          <cell r="AA1" t="str">
            <v>FS58</v>
          </cell>
          <cell r="AB1" t="str">
            <v>FS63</v>
          </cell>
          <cell r="AC1" t="str">
            <v>FS69</v>
          </cell>
          <cell r="AD1" t="str">
            <v>FS75</v>
          </cell>
          <cell r="AE1" t="str">
            <v>FS+75</v>
          </cell>
          <cell r="AF1" t="str">
            <v>C1 45</v>
          </cell>
          <cell r="AG1" t="str">
            <v>C1 50</v>
          </cell>
          <cell r="AH1" t="str">
            <v>C1 56</v>
          </cell>
          <cell r="AI1" t="str">
            <v>C1 62</v>
          </cell>
          <cell r="AJ1" t="str">
            <v>C1 69</v>
          </cell>
          <cell r="AK1" t="str">
            <v>C1 77</v>
          </cell>
          <cell r="AL1" t="str">
            <v>C1 85</v>
          </cell>
          <cell r="AM1" t="str">
            <v>C1 94</v>
          </cell>
          <cell r="AN1" t="str">
            <v>C1 +94</v>
          </cell>
          <cell r="AO1" t="str">
            <v>C2 50</v>
          </cell>
          <cell r="AP1" t="str">
            <v>C2 56</v>
          </cell>
          <cell r="AQ1" t="str">
            <v>C2 62</v>
          </cell>
          <cell r="AR1" t="str">
            <v>C2 69</v>
          </cell>
          <cell r="AS1" t="str">
            <v>C2 77</v>
          </cell>
          <cell r="AT1" t="str">
            <v>C2 85</v>
          </cell>
          <cell r="AU1" t="str">
            <v>C2 94</v>
          </cell>
          <cell r="AV1" t="str">
            <v>C2 +94</v>
          </cell>
          <cell r="AW1" t="str">
            <v>J56</v>
          </cell>
          <cell r="AX1" t="str">
            <v>J62</v>
          </cell>
          <cell r="AY1" t="str">
            <v>J69</v>
          </cell>
          <cell r="AZ1" t="str">
            <v>J77</v>
          </cell>
          <cell r="BA1" t="str">
            <v>J85</v>
          </cell>
          <cell r="BB1" t="str">
            <v>J94</v>
          </cell>
          <cell r="BC1" t="str">
            <v>J105</v>
          </cell>
          <cell r="BD1" t="str">
            <v>J+105</v>
          </cell>
          <cell r="BE1" t="str">
            <v>S56</v>
          </cell>
          <cell r="BF1" t="str">
            <v>S62</v>
          </cell>
          <cell r="BG1" t="str">
            <v>S69</v>
          </cell>
          <cell r="BH1" t="str">
            <v>S77</v>
          </cell>
          <cell r="BI1" t="str">
            <v>S85</v>
          </cell>
          <cell r="BJ1" t="str">
            <v>S94</v>
          </cell>
          <cell r="BK1" t="str">
            <v>S105</v>
          </cell>
          <cell r="BL1" t="str">
            <v>S+105</v>
          </cell>
        </row>
        <row r="2">
          <cell r="C2">
            <v>20</v>
          </cell>
          <cell r="D2">
            <v>25</v>
          </cell>
          <cell r="E2">
            <v>25</v>
          </cell>
          <cell r="F2">
            <v>35</v>
          </cell>
          <cell r="G2">
            <v>40</v>
          </cell>
          <cell r="H2">
            <v>45</v>
          </cell>
          <cell r="I2">
            <v>50</v>
          </cell>
          <cell r="J2">
            <v>60</v>
          </cell>
          <cell r="K2">
            <v>30</v>
          </cell>
          <cell r="L2">
            <v>35</v>
          </cell>
          <cell r="M2">
            <v>45</v>
          </cell>
          <cell r="N2">
            <v>50</v>
          </cell>
          <cell r="O2">
            <v>55</v>
          </cell>
          <cell r="P2">
            <v>60</v>
          </cell>
          <cell r="Q2">
            <v>70</v>
          </cell>
          <cell r="R2">
            <v>45</v>
          </cell>
          <cell r="S2">
            <v>55</v>
          </cell>
          <cell r="T2">
            <v>60</v>
          </cell>
          <cell r="U2">
            <v>65</v>
          </cell>
          <cell r="V2">
            <v>70</v>
          </cell>
          <cell r="W2">
            <v>80</v>
          </cell>
          <cell r="X2">
            <v>90</v>
          </cell>
          <cell r="Y2">
            <v>55</v>
          </cell>
          <cell r="Z2">
            <v>65</v>
          </cell>
          <cell r="AA2">
            <v>70</v>
          </cell>
          <cell r="AB2">
            <v>75</v>
          </cell>
          <cell r="AC2">
            <v>80</v>
          </cell>
          <cell r="AD2">
            <v>95</v>
          </cell>
          <cell r="AE2">
            <v>100</v>
          </cell>
          <cell r="AF2">
            <v>35</v>
          </cell>
          <cell r="AG2">
            <v>40</v>
          </cell>
          <cell r="AH2">
            <v>50</v>
          </cell>
          <cell r="AI2">
            <v>75</v>
          </cell>
          <cell r="AJ2">
            <v>85</v>
          </cell>
          <cell r="AK2">
            <v>90</v>
          </cell>
          <cell r="AL2">
            <v>100</v>
          </cell>
          <cell r="AM2">
            <v>110</v>
          </cell>
          <cell r="AN2">
            <v>120</v>
          </cell>
          <cell r="AO2">
            <v>45</v>
          </cell>
          <cell r="AP2">
            <v>65</v>
          </cell>
          <cell r="AQ2">
            <v>85</v>
          </cell>
          <cell r="AR2">
            <v>95</v>
          </cell>
          <cell r="AS2">
            <v>110</v>
          </cell>
          <cell r="AT2">
            <v>120</v>
          </cell>
          <cell r="AU2">
            <v>125</v>
          </cell>
          <cell r="AV2">
            <v>135</v>
          </cell>
          <cell r="AW2">
            <v>80</v>
          </cell>
          <cell r="AX2">
            <v>90</v>
          </cell>
          <cell r="AY2">
            <v>110</v>
          </cell>
          <cell r="AZ2">
            <v>130</v>
          </cell>
          <cell r="BA2">
            <v>145</v>
          </cell>
          <cell r="BB2">
            <v>150</v>
          </cell>
          <cell r="BC2">
            <v>155</v>
          </cell>
          <cell r="BD2">
            <v>165</v>
          </cell>
          <cell r="BE2">
            <v>95</v>
          </cell>
          <cell r="BF2">
            <v>120</v>
          </cell>
          <cell r="BG2">
            <v>130</v>
          </cell>
          <cell r="BH2">
            <v>150</v>
          </cell>
          <cell r="BI2">
            <v>165</v>
          </cell>
          <cell r="BJ2">
            <v>170</v>
          </cell>
          <cell r="BK2">
            <v>175</v>
          </cell>
          <cell r="BL2">
            <v>185</v>
          </cell>
        </row>
        <row r="3">
          <cell r="C3">
            <v>25</v>
          </cell>
          <cell r="D3">
            <v>35</v>
          </cell>
          <cell r="E3">
            <v>35</v>
          </cell>
          <cell r="F3">
            <v>45</v>
          </cell>
          <cell r="G3">
            <v>50</v>
          </cell>
          <cell r="H3">
            <v>55</v>
          </cell>
          <cell r="I3">
            <v>60</v>
          </cell>
          <cell r="J3">
            <v>70</v>
          </cell>
          <cell r="K3">
            <v>40</v>
          </cell>
          <cell r="L3">
            <v>45</v>
          </cell>
          <cell r="M3">
            <v>55</v>
          </cell>
          <cell r="N3">
            <v>60</v>
          </cell>
          <cell r="O3">
            <v>65</v>
          </cell>
          <cell r="P3">
            <v>70</v>
          </cell>
          <cell r="Q3">
            <v>80</v>
          </cell>
          <cell r="R3">
            <v>55</v>
          </cell>
          <cell r="S3">
            <v>65</v>
          </cell>
          <cell r="T3">
            <v>70</v>
          </cell>
          <cell r="U3">
            <v>75</v>
          </cell>
          <cell r="V3">
            <v>80</v>
          </cell>
          <cell r="W3">
            <v>95</v>
          </cell>
          <cell r="X3">
            <v>100</v>
          </cell>
          <cell r="Y3">
            <v>65</v>
          </cell>
          <cell r="Z3">
            <v>75</v>
          </cell>
          <cell r="AA3">
            <v>80</v>
          </cell>
          <cell r="AB3">
            <v>85</v>
          </cell>
          <cell r="AC3">
            <v>90</v>
          </cell>
          <cell r="AD3">
            <v>105</v>
          </cell>
          <cell r="AE3">
            <v>110</v>
          </cell>
          <cell r="AF3">
            <v>50</v>
          </cell>
          <cell r="AG3">
            <v>55</v>
          </cell>
          <cell r="AH3">
            <v>70</v>
          </cell>
          <cell r="AI3">
            <v>95</v>
          </cell>
          <cell r="AJ3">
            <v>105</v>
          </cell>
          <cell r="AK3">
            <v>110</v>
          </cell>
          <cell r="AL3">
            <v>120</v>
          </cell>
          <cell r="AM3">
            <v>130</v>
          </cell>
          <cell r="AN3">
            <v>140</v>
          </cell>
          <cell r="AO3">
            <v>65</v>
          </cell>
          <cell r="AP3">
            <v>85</v>
          </cell>
          <cell r="AQ3">
            <v>105</v>
          </cell>
          <cell r="AR3">
            <v>115</v>
          </cell>
          <cell r="AS3">
            <v>130</v>
          </cell>
          <cell r="AT3">
            <v>140</v>
          </cell>
          <cell r="AU3">
            <v>145</v>
          </cell>
          <cell r="AV3">
            <v>155</v>
          </cell>
          <cell r="AW3">
            <v>100</v>
          </cell>
          <cell r="AX3">
            <v>120</v>
          </cell>
          <cell r="AY3">
            <v>130</v>
          </cell>
          <cell r="AZ3">
            <v>150</v>
          </cell>
          <cell r="BA3">
            <v>165</v>
          </cell>
          <cell r="BB3">
            <v>170</v>
          </cell>
          <cell r="BC3">
            <v>175</v>
          </cell>
          <cell r="BD3">
            <v>185</v>
          </cell>
          <cell r="BE3">
            <v>115</v>
          </cell>
          <cell r="BF3">
            <v>135</v>
          </cell>
          <cell r="BG3">
            <v>150</v>
          </cell>
          <cell r="BH3">
            <v>170</v>
          </cell>
          <cell r="BI3">
            <v>185</v>
          </cell>
          <cell r="BJ3">
            <v>190</v>
          </cell>
          <cell r="BK3">
            <v>195</v>
          </cell>
          <cell r="BL3">
            <v>205</v>
          </cell>
        </row>
        <row r="4">
          <cell r="C4">
            <v>35</v>
          </cell>
          <cell r="D4">
            <v>40</v>
          </cell>
          <cell r="E4">
            <v>45</v>
          </cell>
          <cell r="F4">
            <v>55</v>
          </cell>
          <cell r="G4">
            <v>60</v>
          </cell>
          <cell r="H4">
            <v>65</v>
          </cell>
          <cell r="I4">
            <v>70</v>
          </cell>
          <cell r="J4">
            <v>80</v>
          </cell>
          <cell r="K4">
            <v>50</v>
          </cell>
          <cell r="L4">
            <v>55</v>
          </cell>
          <cell r="M4">
            <v>65</v>
          </cell>
          <cell r="N4">
            <v>70</v>
          </cell>
          <cell r="O4">
            <v>75</v>
          </cell>
          <cell r="P4">
            <v>80</v>
          </cell>
          <cell r="Q4">
            <v>95</v>
          </cell>
          <cell r="R4">
            <v>65</v>
          </cell>
          <cell r="S4">
            <v>75</v>
          </cell>
          <cell r="T4">
            <v>80</v>
          </cell>
          <cell r="U4">
            <v>85</v>
          </cell>
          <cell r="V4">
            <v>90</v>
          </cell>
          <cell r="W4">
            <v>105</v>
          </cell>
          <cell r="X4">
            <v>110</v>
          </cell>
          <cell r="Y4">
            <v>75</v>
          </cell>
          <cell r="Z4">
            <v>85</v>
          </cell>
          <cell r="AA4">
            <v>90</v>
          </cell>
          <cell r="AB4">
            <v>95</v>
          </cell>
          <cell r="AC4">
            <v>105</v>
          </cell>
          <cell r="AD4">
            <v>115</v>
          </cell>
          <cell r="AE4">
            <v>125</v>
          </cell>
          <cell r="AF4">
            <v>60</v>
          </cell>
          <cell r="AG4">
            <v>65</v>
          </cell>
          <cell r="AH4">
            <v>85</v>
          </cell>
          <cell r="AI4">
            <v>105</v>
          </cell>
          <cell r="AJ4">
            <v>115</v>
          </cell>
          <cell r="AK4">
            <v>130</v>
          </cell>
          <cell r="AL4">
            <v>140</v>
          </cell>
          <cell r="AM4">
            <v>145</v>
          </cell>
          <cell r="AN4">
            <v>155</v>
          </cell>
          <cell r="AO4">
            <v>80</v>
          </cell>
          <cell r="AP4">
            <v>100</v>
          </cell>
          <cell r="AQ4">
            <v>120</v>
          </cell>
          <cell r="AR4">
            <v>130</v>
          </cell>
          <cell r="AS4">
            <v>150</v>
          </cell>
          <cell r="AT4">
            <v>160</v>
          </cell>
          <cell r="AU4">
            <v>165</v>
          </cell>
          <cell r="AV4">
            <v>175</v>
          </cell>
          <cell r="AW4">
            <v>115</v>
          </cell>
          <cell r="AX4">
            <v>135</v>
          </cell>
          <cell r="AY4">
            <v>150</v>
          </cell>
          <cell r="AZ4">
            <v>170</v>
          </cell>
          <cell r="BA4">
            <v>185</v>
          </cell>
          <cell r="BB4">
            <v>190</v>
          </cell>
          <cell r="BC4">
            <v>195</v>
          </cell>
          <cell r="BD4">
            <v>205</v>
          </cell>
          <cell r="BE4">
            <v>130</v>
          </cell>
          <cell r="BF4">
            <v>150</v>
          </cell>
          <cell r="BG4">
            <v>170</v>
          </cell>
          <cell r="BH4">
            <v>190</v>
          </cell>
          <cell r="BI4">
            <v>205</v>
          </cell>
          <cell r="BJ4">
            <v>215</v>
          </cell>
          <cell r="BK4">
            <v>220</v>
          </cell>
          <cell r="BL4">
            <v>225</v>
          </cell>
        </row>
        <row r="5">
          <cell r="C5">
            <v>45</v>
          </cell>
          <cell r="D5">
            <v>50</v>
          </cell>
          <cell r="E5">
            <v>55</v>
          </cell>
          <cell r="F5">
            <v>65</v>
          </cell>
          <cell r="G5">
            <v>70</v>
          </cell>
          <cell r="H5">
            <v>75</v>
          </cell>
          <cell r="I5">
            <v>80</v>
          </cell>
          <cell r="J5">
            <v>95</v>
          </cell>
          <cell r="K5">
            <v>60</v>
          </cell>
          <cell r="L5">
            <v>65</v>
          </cell>
          <cell r="M5">
            <v>75</v>
          </cell>
          <cell r="N5">
            <v>80</v>
          </cell>
          <cell r="O5">
            <v>85</v>
          </cell>
          <cell r="P5">
            <v>90</v>
          </cell>
          <cell r="Q5">
            <v>105</v>
          </cell>
          <cell r="R5">
            <v>75</v>
          </cell>
          <cell r="S5">
            <v>85</v>
          </cell>
          <cell r="T5">
            <v>90</v>
          </cell>
          <cell r="U5">
            <v>95</v>
          </cell>
          <cell r="V5">
            <v>105</v>
          </cell>
          <cell r="W5">
            <v>115</v>
          </cell>
          <cell r="X5">
            <v>125</v>
          </cell>
          <cell r="Y5">
            <v>85</v>
          </cell>
          <cell r="Z5">
            <v>95</v>
          </cell>
          <cell r="AA5">
            <v>100</v>
          </cell>
          <cell r="AB5">
            <v>110</v>
          </cell>
          <cell r="AC5">
            <v>120</v>
          </cell>
          <cell r="AD5">
            <v>130</v>
          </cell>
          <cell r="AE5">
            <v>140</v>
          </cell>
          <cell r="AF5">
            <v>75</v>
          </cell>
          <cell r="AG5">
            <v>80</v>
          </cell>
          <cell r="AH5">
            <v>100</v>
          </cell>
          <cell r="AI5">
            <v>120</v>
          </cell>
          <cell r="AJ5">
            <v>130</v>
          </cell>
          <cell r="AK5">
            <v>150</v>
          </cell>
          <cell r="AL5">
            <v>160</v>
          </cell>
          <cell r="AM5">
            <v>165</v>
          </cell>
          <cell r="AN5">
            <v>175</v>
          </cell>
          <cell r="AO5">
            <v>95</v>
          </cell>
          <cell r="AP5">
            <v>115</v>
          </cell>
          <cell r="AQ5">
            <v>135</v>
          </cell>
          <cell r="AR5">
            <v>150</v>
          </cell>
          <cell r="AS5">
            <v>170</v>
          </cell>
          <cell r="AT5">
            <v>180</v>
          </cell>
          <cell r="AU5">
            <v>185</v>
          </cell>
          <cell r="AV5">
            <v>195</v>
          </cell>
          <cell r="AW5">
            <v>130</v>
          </cell>
          <cell r="AX5">
            <v>150</v>
          </cell>
          <cell r="AY5">
            <v>170</v>
          </cell>
          <cell r="AZ5">
            <v>190</v>
          </cell>
          <cell r="BA5">
            <v>205</v>
          </cell>
          <cell r="BB5">
            <v>215</v>
          </cell>
          <cell r="BC5">
            <v>220</v>
          </cell>
          <cell r="BD5">
            <v>225</v>
          </cell>
          <cell r="BE5">
            <v>145</v>
          </cell>
          <cell r="BF5">
            <v>170</v>
          </cell>
          <cell r="BG5">
            <v>190</v>
          </cell>
          <cell r="BH5">
            <v>210</v>
          </cell>
          <cell r="BI5">
            <v>225</v>
          </cell>
          <cell r="BJ5">
            <v>235</v>
          </cell>
          <cell r="BK5">
            <v>245</v>
          </cell>
          <cell r="BL5">
            <v>250</v>
          </cell>
        </row>
        <row r="6">
          <cell r="C6">
            <v>50</v>
          </cell>
          <cell r="D6">
            <v>60</v>
          </cell>
          <cell r="E6">
            <v>65</v>
          </cell>
          <cell r="F6">
            <v>75</v>
          </cell>
          <cell r="G6">
            <v>80</v>
          </cell>
          <cell r="H6">
            <v>85</v>
          </cell>
          <cell r="I6">
            <v>90</v>
          </cell>
          <cell r="J6">
            <v>105</v>
          </cell>
          <cell r="K6">
            <v>70</v>
          </cell>
          <cell r="L6">
            <v>75</v>
          </cell>
          <cell r="M6">
            <v>85</v>
          </cell>
          <cell r="N6">
            <v>90</v>
          </cell>
          <cell r="O6">
            <v>95</v>
          </cell>
          <cell r="P6">
            <v>105</v>
          </cell>
          <cell r="Q6">
            <v>115</v>
          </cell>
          <cell r="R6">
            <v>85</v>
          </cell>
          <cell r="S6">
            <v>95</v>
          </cell>
          <cell r="T6">
            <v>100</v>
          </cell>
          <cell r="U6">
            <v>110</v>
          </cell>
          <cell r="V6">
            <v>120</v>
          </cell>
          <cell r="W6">
            <v>130</v>
          </cell>
          <cell r="X6">
            <v>140</v>
          </cell>
          <cell r="Y6">
            <v>95</v>
          </cell>
          <cell r="Z6">
            <v>105</v>
          </cell>
          <cell r="AA6">
            <v>115</v>
          </cell>
          <cell r="AB6">
            <v>125</v>
          </cell>
          <cell r="AC6">
            <v>135</v>
          </cell>
          <cell r="AD6">
            <v>145</v>
          </cell>
          <cell r="AE6">
            <v>150</v>
          </cell>
          <cell r="AF6">
            <v>90</v>
          </cell>
          <cell r="AG6">
            <v>95</v>
          </cell>
          <cell r="AH6">
            <v>115</v>
          </cell>
          <cell r="AI6">
            <v>135</v>
          </cell>
          <cell r="AJ6">
            <v>150</v>
          </cell>
          <cell r="AK6">
            <v>170</v>
          </cell>
          <cell r="AL6">
            <v>180</v>
          </cell>
          <cell r="AM6">
            <v>185</v>
          </cell>
          <cell r="AN6">
            <v>195</v>
          </cell>
          <cell r="AO6">
            <v>110</v>
          </cell>
          <cell r="AP6">
            <v>130</v>
          </cell>
          <cell r="AQ6">
            <v>150</v>
          </cell>
          <cell r="AR6">
            <v>170</v>
          </cell>
          <cell r="AS6">
            <v>185</v>
          </cell>
          <cell r="AT6">
            <v>200</v>
          </cell>
          <cell r="AU6">
            <v>210</v>
          </cell>
          <cell r="AV6">
            <v>220</v>
          </cell>
          <cell r="AW6">
            <v>145</v>
          </cell>
          <cell r="AX6">
            <v>170</v>
          </cell>
          <cell r="AY6">
            <v>190</v>
          </cell>
          <cell r="AZ6">
            <v>210</v>
          </cell>
          <cell r="BA6">
            <v>225</v>
          </cell>
          <cell r="BB6">
            <v>235</v>
          </cell>
          <cell r="BC6">
            <v>245</v>
          </cell>
          <cell r="BD6">
            <v>250</v>
          </cell>
          <cell r="BE6">
            <v>170</v>
          </cell>
          <cell r="BF6">
            <v>190</v>
          </cell>
          <cell r="BG6">
            <v>220</v>
          </cell>
          <cell r="BH6">
            <v>240</v>
          </cell>
          <cell r="BI6">
            <v>250</v>
          </cell>
          <cell r="BJ6">
            <v>260</v>
          </cell>
          <cell r="BK6">
            <v>270</v>
          </cell>
          <cell r="BL6">
            <v>280</v>
          </cell>
        </row>
        <row r="7">
          <cell r="C7">
            <v>60</v>
          </cell>
          <cell r="D7">
            <v>70</v>
          </cell>
          <cell r="E7">
            <v>75</v>
          </cell>
          <cell r="F7">
            <v>85</v>
          </cell>
          <cell r="G7">
            <v>90</v>
          </cell>
          <cell r="H7">
            <v>95</v>
          </cell>
          <cell r="I7">
            <v>105</v>
          </cell>
          <cell r="J7">
            <v>115</v>
          </cell>
          <cell r="K7">
            <v>80</v>
          </cell>
          <cell r="L7">
            <v>85</v>
          </cell>
          <cell r="M7">
            <v>95</v>
          </cell>
          <cell r="N7">
            <v>100</v>
          </cell>
          <cell r="O7">
            <v>110</v>
          </cell>
          <cell r="P7">
            <v>120</v>
          </cell>
          <cell r="Q7">
            <v>130</v>
          </cell>
          <cell r="R7">
            <v>95</v>
          </cell>
          <cell r="S7">
            <v>105</v>
          </cell>
          <cell r="T7">
            <v>115</v>
          </cell>
          <cell r="U7">
            <v>125</v>
          </cell>
          <cell r="V7">
            <v>135</v>
          </cell>
          <cell r="W7">
            <v>145</v>
          </cell>
          <cell r="X7">
            <v>150</v>
          </cell>
          <cell r="Y7">
            <v>110</v>
          </cell>
          <cell r="Z7">
            <v>120</v>
          </cell>
          <cell r="AA7">
            <v>130</v>
          </cell>
          <cell r="AB7">
            <v>140</v>
          </cell>
          <cell r="AC7">
            <v>150</v>
          </cell>
          <cell r="AD7">
            <v>160</v>
          </cell>
          <cell r="AE7">
            <v>170</v>
          </cell>
          <cell r="AF7">
            <v>105</v>
          </cell>
          <cell r="AG7">
            <v>110</v>
          </cell>
          <cell r="AH7">
            <v>130</v>
          </cell>
          <cell r="AI7">
            <v>150</v>
          </cell>
          <cell r="AJ7">
            <v>170</v>
          </cell>
          <cell r="AK7">
            <v>185</v>
          </cell>
          <cell r="AL7">
            <v>200</v>
          </cell>
          <cell r="AM7">
            <v>210</v>
          </cell>
          <cell r="AN7">
            <v>220</v>
          </cell>
          <cell r="AO7">
            <v>120</v>
          </cell>
          <cell r="AP7">
            <v>145</v>
          </cell>
          <cell r="AQ7">
            <v>170</v>
          </cell>
          <cell r="AR7">
            <v>190</v>
          </cell>
          <cell r="AS7">
            <v>200</v>
          </cell>
          <cell r="AT7">
            <v>220</v>
          </cell>
          <cell r="AU7">
            <v>225</v>
          </cell>
          <cell r="AV7">
            <v>235</v>
          </cell>
          <cell r="AW7">
            <v>170</v>
          </cell>
          <cell r="AX7">
            <v>190</v>
          </cell>
          <cell r="AY7">
            <v>220</v>
          </cell>
          <cell r="AZ7">
            <v>240</v>
          </cell>
          <cell r="BA7">
            <v>250</v>
          </cell>
          <cell r="BB7">
            <v>260</v>
          </cell>
          <cell r="BC7">
            <v>270</v>
          </cell>
          <cell r="BD7">
            <v>280</v>
          </cell>
          <cell r="BE7">
            <v>190</v>
          </cell>
          <cell r="BF7">
            <v>210</v>
          </cell>
          <cell r="BG7">
            <v>240</v>
          </cell>
          <cell r="BH7">
            <v>265</v>
          </cell>
          <cell r="BI7">
            <v>280</v>
          </cell>
          <cell r="BJ7">
            <v>290</v>
          </cell>
          <cell r="BK7">
            <v>300</v>
          </cell>
          <cell r="BL7">
            <v>310</v>
          </cell>
        </row>
        <row r="8">
          <cell r="C8">
            <v>70</v>
          </cell>
          <cell r="D8">
            <v>80</v>
          </cell>
          <cell r="E8">
            <v>85</v>
          </cell>
          <cell r="F8">
            <v>95</v>
          </cell>
          <cell r="G8">
            <v>100</v>
          </cell>
          <cell r="H8">
            <v>110</v>
          </cell>
          <cell r="I8">
            <v>120</v>
          </cell>
          <cell r="J8">
            <v>130</v>
          </cell>
          <cell r="K8">
            <v>90</v>
          </cell>
          <cell r="L8">
            <v>95</v>
          </cell>
          <cell r="M8">
            <v>105</v>
          </cell>
          <cell r="N8">
            <v>115</v>
          </cell>
          <cell r="O8">
            <v>125</v>
          </cell>
          <cell r="P8">
            <v>135</v>
          </cell>
          <cell r="Q8">
            <v>145</v>
          </cell>
          <cell r="R8">
            <v>110</v>
          </cell>
          <cell r="S8">
            <v>120</v>
          </cell>
          <cell r="T8">
            <v>130</v>
          </cell>
          <cell r="U8">
            <v>140</v>
          </cell>
          <cell r="V8">
            <v>150</v>
          </cell>
          <cell r="W8">
            <v>160</v>
          </cell>
          <cell r="X8">
            <v>170</v>
          </cell>
          <cell r="Y8">
            <v>125</v>
          </cell>
          <cell r="Z8">
            <v>140</v>
          </cell>
          <cell r="AA8">
            <v>150</v>
          </cell>
          <cell r="AB8">
            <v>160</v>
          </cell>
          <cell r="AC8">
            <v>170</v>
          </cell>
          <cell r="AD8">
            <v>180</v>
          </cell>
          <cell r="AE8">
            <v>190</v>
          </cell>
          <cell r="AF8">
            <v>115</v>
          </cell>
          <cell r="AG8">
            <v>120</v>
          </cell>
          <cell r="AH8">
            <v>145</v>
          </cell>
          <cell r="AI8">
            <v>170</v>
          </cell>
          <cell r="AJ8">
            <v>190</v>
          </cell>
          <cell r="AK8">
            <v>200</v>
          </cell>
          <cell r="AL8">
            <v>220</v>
          </cell>
          <cell r="AM8">
            <v>225</v>
          </cell>
          <cell r="AN8">
            <v>235</v>
          </cell>
          <cell r="AO8">
            <v>135</v>
          </cell>
          <cell r="AP8">
            <v>170</v>
          </cell>
          <cell r="AQ8">
            <v>190</v>
          </cell>
          <cell r="AR8">
            <v>210</v>
          </cell>
          <cell r="AS8">
            <v>220</v>
          </cell>
          <cell r="AT8">
            <v>240</v>
          </cell>
          <cell r="AU8">
            <v>250</v>
          </cell>
          <cell r="AV8">
            <v>260</v>
          </cell>
          <cell r="AW8">
            <v>190</v>
          </cell>
          <cell r="AX8">
            <v>210</v>
          </cell>
          <cell r="AY8">
            <v>240</v>
          </cell>
          <cell r="AZ8">
            <v>260</v>
          </cell>
          <cell r="BA8">
            <v>280</v>
          </cell>
          <cell r="BB8">
            <v>290</v>
          </cell>
          <cell r="BC8">
            <v>300</v>
          </cell>
          <cell r="BD8">
            <v>310</v>
          </cell>
          <cell r="BE8">
            <v>210</v>
          </cell>
          <cell r="BF8">
            <v>230</v>
          </cell>
          <cell r="BG8">
            <v>260</v>
          </cell>
          <cell r="BH8">
            <v>285</v>
          </cell>
          <cell r="BI8">
            <v>300</v>
          </cell>
          <cell r="BJ8">
            <v>310</v>
          </cell>
          <cell r="BK8">
            <v>325</v>
          </cell>
          <cell r="BL8">
            <v>330</v>
          </cell>
        </row>
        <row r="9">
          <cell r="C9">
            <v>80</v>
          </cell>
          <cell r="D9">
            <v>90</v>
          </cell>
          <cell r="E9">
            <v>95</v>
          </cell>
          <cell r="F9">
            <v>105</v>
          </cell>
          <cell r="G9">
            <v>115</v>
          </cell>
          <cell r="H9">
            <v>125</v>
          </cell>
          <cell r="I9">
            <v>135</v>
          </cell>
          <cell r="J9">
            <v>145</v>
          </cell>
          <cell r="K9">
            <v>100</v>
          </cell>
          <cell r="L9">
            <v>110</v>
          </cell>
          <cell r="M9">
            <v>120</v>
          </cell>
          <cell r="N9">
            <v>130</v>
          </cell>
          <cell r="O9">
            <v>140</v>
          </cell>
          <cell r="P9">
            <v>150</v>
          </cell>
          <cell r="Q9">
            <v>160</v>
          </cell>
          <cell r="R9">
            <v>125</v>
          </cell>
          <cell r="S9">
            <v>135</v>
          </cell>
          <cell r="T9">
            <v>150</v>
          </cell>
          <cell r="U9">
            <v>160</v>
          </cell>
          <cell r="V9">
            <v>170</v>
          </cell>
          <cell r="W9">
            <v>180</v>
          </cell>
          <cell r="X9">
            <v>190</v>
          </cell>
          <cell r="Y9">
            <v>140</v>
          </cell>
          <cell r="Z9">
            <v>160</v>
          </cell>
          <cell r="AA9">
            <v>170</v>
          </cell>
          <cell r="AB9">
            <v>180</v>
          </cell>
          <cell r="AC9">
            <v>190</v>
          </cell>
          <cell r="AD9">
            <v>195</v>
          </cell>
          <cell r="AE9">
            <v>210</v>
          </cell>
          <cell r="AF9">
            <v>130</v>
          </cell>
          <cell r="AG9">
            <v>135</v>
          </cell>
          <cell r="AH9">
            <v>170</v>
          </cell>
          <cell r="AI9">
            <v>190</v>
          </cell>
          <cell r="AJ9">
            <v>210</v>
          </cell>
          <cell r="AK9">
            <v>220</v>
          </cell>
          <cell r="AL9">
            <v>240</v>
          </cell>
          <cell r="AM9">
            <v>250</v>
          </cell>
          <cell r="AN9">
            <v>260</v>
          </cell>
          <cell r="AO9">
            <v>150</v>
          </cell>
          <cell r="AP9">
            <v>190</v>
          </cell>
          <cell r="AQ9">
            <v>210</v>
          </cell>
          <cell r="AR9">
            <v>230</v>
          </cell>
          <cell r="AS9">
            <v>250</v>
          </cell>
          <cell r="AT9">
            <v>260</v>
          </cell>
          <cell r="AU9">
            <v>280</v>
          </cell>
          <cell r="AV9">
            <v>280</v>
          </cell>
          <cell r="AW9">
            <v>210</v>
          </cell>
          <cell r="AX9">
            <v>230</v>
          </cell>
          <cell r="AY9">
            <v>250</v>
          </cell>
          <cell r="AZ9">
            <v>285</v>
          </cell>
          <cell r="BA9">
            <v>300</v>
          </cell>
          <cell r="BB9">
            <v>310</v>
          </cell>
          <cell r="BC9">
            <v>325</v>
          </cell>
          <cell r="BD9">
            <v>330</v>
          </cell>
          <cell r="BE9">
            <v>225</v>
          </cell>
          <cell r="BF9">
            <v>255</v>
          </cell>
          <cell r="BG9">
            <v>275</v>
          </cell>
          <cell r="BH9">
            <v>305</v>
          </cell>
          <cell r="BI9">
            <v>325</v>
          </cell>
          <cell r="BJ9">
            <v>330</v>
          </cell>
          <cell r="BK9">
            <v>345</v>
          </cell>
          <cell r="BL9">
            <v>355</v>
          </cell>
        </row>
        <row r="10">
          <cell r="C10">
            <v>1000</v>
          </cell>
          <cell r="D10">
            <v>1000</v>
          </cell>
          <cell r="E10">
            <v>1000</v>
          </cell>
          <cell r="F10">
            <v>1000</v>
          </cell>
          <cell r="G10">
            <v>1000</v>
          </cell>
          <cell r="H10">
            <v>1000</v>
          </cell>
          <cell r="I10">
            <v>1000</v>
          </cell>
          <cell r="J10">
            <v>1000</v>
          </cell>
          <cell r="K10">
            <v>1000</v>
          </cell>
          <cell r="L10">
            <v>1000</v>
          </cell>
          <cell r="M10">
            <v>1000</v>
          </cell>
          <cell r="N10">
            <v>1000</v>
          </cell>
          <cell r="O10">
            <v>1000</v>
          </cell>
          <cell r="P10">
            <v>1000</v>
          </cell>
          <cell r="Q10">
            <v>1000</v>
          </cell>
          <cell r="R10">
            <v>1000</v>
          </cell>
          <cell r="S10">
            <v>1000</v>
          </cell>
          <cell r="T10">
            <v>1000</v>
          </cell>
          <cell r="U10">
            <v>1000</v>
          </cell>
          <cell r="V10">
            <v>1000</v>
          </cell>
          <cell r="W10">
            <v>1000</v>
          </cell>
          <cell r="X10">
            <v>1000</v>
          </cell>
          <cell r="Y10">
            <v>155</v>
          </cell>
          <cell r="Z10">
            <v>175</v>
          </cell>
          <cell r="AA10">
            <v>190</v>
          </cell>
          <cell r="AB10">
            <v>200</v>
          </cell>
          <cell r="AC10">
            <v>205</v>
          </cell>
          <cell r="AD10">
            <v>210</v>
          </cell>
          <cell r="AE10">
            <v>225</v>
          </cell>
          <cell r="AF10">
            <v>1000</v>
          </cell>
          <cell r="AG10">
            <v>1000</v>
          </cell>
          <cell r="AH10">
            <v>1000</v>
          </cell>
          <cell r="AI10">
            <v>1000</v>
          </cell>
          <cell r="AJ10">
            <v>1000</v>
          </cell>
          <cell r="AK10">
            <v>1000</v>
          </cell>
          <cell r="AL10">
            <v>10000</v>
          </cell>
          <cell r="AM10">
            <v>1000</v>
          </cell>
          <cell r="AN10">
            <v>1000</v>
          </cell>
          <cell r="AO10">
            <v>1000</v>
          </cell>
          <cell r="AP10">
            <v>1000</v>
          </cell>
          <cell r="AQ10">
            <v>1000</v>
          </cell>
          <cell r="AR10">
            <v>1000</v>
          </cell>
          <cell r="AS10">
            <v>1000</v>
          </cell>
          <cell r="AT10">
            <v>10000</v>
          </cell>
          <cell r="AU10">
            <v>1000</v>
          </cell>
          <cell r="AV10">
            <v>1000</v>
          </cell>
          <cell r="AW10">
            <v>1000</v>
          </cell>
          <cell r="AX10">
            <v>1000</v>
          </cell>
          <cell r="AY10">
            <v>1000</v>
          </cell>
          <cell r="AZ10">
            <v>10000</v>
          </cell>
          <cell r="BA10">
            <v>1000</v>
          </cell>
          <cell r="BB10">
            <v>1000</v>
          </cell>
          <cell r="BC10">
            <v>1000</v>
          </cell>
          <cell r="BD10">
            <v>10000</v>
          </cell>
          <cell r="BE10">
            <v>240</v>
          </cell>
          <cell r="BF10">
            <v>270</v>
          </cell>
          <cell r="BG10">
            <v>290</v>
          </cell>
          <cell r="BH10">
            <v>320</v>
          </cell>
          <cell r="BI10">
            <v>345</v>
          </cell>
          <cell r="BJ10">
            <v>355</v>
          </cell>
          <cell r="BK10">
            <v>365</v>
          </cell>
          <cell r="BL10">
            <v>375</v>
          </cell>
        </row>
        <row r="11">
          <cell r="B11" t="str">
            <v>MINIME</v>
          </cell>
          <cell r="C11" t="str">
            <v>CADET</v>
          </cell>
          <cell r="D11" t="str">
            <v>CADET</v>
          </cell>
          <cell r="E11" t="str">
            <v>JUNIOR</v>
          </cell>
          <cell r="F11" t="str">
            <v>SENIOR</v>
          </cell>
          <cell r="G11">
            <v>0</v>
          </cell>
          <cell r="H11" t="str">
            <v>MINIME</v>
          </cell>
          <cell r="I11" t="str">
            <v>CADETTE</v>
          </cell>
          <cell r="J11" t="str">
            <v>CADETTE</v>
          </cell>
          <cell r="K11" t="str">
            <v>JUNIOR</v>
          </cell>
          <cell r="L11" t="str">
            <v>SENIOR</v>
          </cell>
        </row>
        <row r="12">
          <cell r="A12">
            <v>20.010000000000002</v>
          </cell>
          <cell r="B12" t="str">
            <v>NON</v>
          </cell>
          <cell r="C12" t="str">
            <v>C1 45</v>
          </cell>
          <cell r="D12" t="str">
            <v>C2 50</v>
          </cell>
          <cell r="E12" t="str">
            <v>J56</v>
          </cell>
          <cell r="F12" t="str">
            <v>S56</v>
          </cell>
          <cell r="G12">
            <v>20.010000000000002</v>
          </cell>
          <cell r="H12" t="str">
            <v>NON</v>
          </cell>
          <cell r="I12" t="str">
            <v>FC1 40</v>
          </cell>
          <cell r="J12" t="str">
            <v>FC2 44</v>
          </cell>
          <cell r="K12" t="str">
            <v>FJ48</v>
          </cell>
          <cell r="L12" t="str">
            <v>FS48</v>
          </cell>
        </row>
        <row r="13">
          <cell r="A13">
            <v>34.01</v>
          </cell>
          <cell r="B13" t="str">
            <v>NON</v>
          </cell>
          <cell r="C13" t="str">
            <v>C1 45</v>
          </cell>
          <cell r="D13" t="str">
            <v>C2 50</v>
          </cell>
          <cell r="E13" t="str">
            <v>J56</v>
          </cell>
          <cell r="F13" t="str">
            <v>S56</v>
          </cell>
          <cell r="G13">
            <v>30.01</v>
          </cell>
          <cell r="H13" t="str">
            <v>NON</v>
          </cell>
          <cell r="I13" t="str">
            <v>FC1 40</v>
          </cell>
          <cell r="J13" t="str">
            <v>FC2 44</v>
          </cell>
          <cell r="K13" t="str">
            <v>FJ48</v>
          </cell>
          <cell r="L13" t="str">
            <v>FS48</v>
          </cell>
        </row>
        <row r="14">
          <cell r="A14">
            <v>38.01</v>
          </cell>
          <cell r="B14" t="str">
            <v>NON</v>
          </cell>
          <cell r="C14" t="str">
            <v>C1 45</v>
          </cell>
          <cell r="D14" t="str">
            <v>C2 50</v>
          </cell>
          <cell r="E14" t="str">
            <v>J56</v>
          </cell>
          <cell r="F14" t="str">
            <v>S56</v>
          </cell>
          <cell r="G14">
            <v>35.01</v>
          </cell>
          <cell r="H14" t="str">
            <v>NON</v>
          </cell>
          <cell r="I14" t="str">
            <v>FC1 40</v>
          </cell>
          <cell r="J14" t="str">
            <v>FC2 44</v>
          </cell>
          <cell r="K14" t="str">
            <v>FJ48</v>
          </cell>
          <cell r="L14" t="str">
            <v>FS48</v>
          </cell>
        </row>
        <row r="15">
          <cell r="A15">
            <v>40.01</v>
          </cell>
          <cell r="B15" t="str">
            <v>NON</v>
          </cell>
          <cell r="C15" t="str">
            <v>C1 45</v>
          </cell>
          <cell r="D15" t="str">
            <v>C2 50</v>
          </cell>
          <cell r="E15" t="str">
            <v>J56</v>
          </cell>
          <cell r="F15" t="str">
            <v>S56</v>
          </cell>
          <cell r="G15">
            <v>36.01</v>
          </cell>
          <cell r="H15" t="str">
            <v>NON</v>
          </cell>
          <cell r="I15" t="str">
            <v>FC1 40</v>
          </cell>
          <cell r="J15" t="str">
            <v>FC2 44</v>
          </cell>
          <cell r="K15" t="str">
            <v>FJ48</v>
          </cell>
          <cell r="L15" t="str">
            <v>FS48</v>
          </cell>
        </row>
        <row r="16">
          <cell r="A16">
            <v>45.01</v>
          </cell>
          <cell r="B16" t="str">
            <v>NON</v>
          </cell>
          <cell r="C16" t="str">
            <v>C1 50</v>
          </cell>
          <cell r="D16" t="str">
            <v>C2 50</v>
          </cell>
          <cell r="E16" t="str">
            <v>J56</v>
          </cell>
          <cell r="F16" t="str">
            <v>S56</v>
          </cell>
          <cell r="G16">
            <v>40.01</v>
          </cell>
          <cell r="H16" t="str">
            <v>NON</v>
          </cell>
          <cell r="I16" t="str">
            <v>FC1 44</v>
          </cell>
          <cell r="J16" t="str">
            <v>FC2 44</v>
          </cell>
          <cell r="K16" t="str">
            <v>FJ48</v>
          </cell>
          <cell r="L16" t="str">
            <v>FS48</v>
          </cell>
        </row>
        <row r="17">
          <cell r="A17">
            <v>50.01</v>
          </cell>
          <cell r="B17" t="str">
            <v>NON</v>
          </cell>
          <cell r="C17" t="str">
            <v>C1 56</v>
          </cell>
          <cell r="D17" t="str">
            <v>C2 56</v>
          </cell>
          <cell r="E17" t="str">
            <v>J56</v>
          </cell>
          <cell r="F17" t="str">
            <v>S56</v>
          </cell>
          <cell r="G17">
            <v>44.01</v>
          </cell>
          <cell r="H17" t="str">
            <v>NON</v>
          </cell>
          <cell r="I17" t="str">
            <v>FC1 48</v>
          </cell>
          <cell r="J17" t="str">
            <v>FC2 48</v>
          </cell>
          <cell r="K17" t="str">
            <v>FJ48</v>
          </cell>
          <cell r="L17" t="str">
            <v>FS48</v>
          </cell>
        </row>
        <row r="18">
          <cell r="A18">
            <v>52.05</v>
          </cell>
          <cell r="B18" t="str">
            <v>NON</v>
          </cell>
          <cell r="C18" t="str">
            <v>C1 56</v>
          </cell>
          <cell r="D18" t="str">
            <v>C2 56</v>
          </cell>
          <cell r="E18" t="str">
            <v>J56</v>
          </cell>
          <cell r="F18" t="str">
            <v>S56</v>
          </cell>
          <cell r="G18">
            <v>48.01</v>
          </cell>
          <cell r="H18" t="str">
            <v>NON</v>
          </cell>
          <cell r="I18" t="str">
            <v>FC1 53</v>
          </cell>
          <cell r="J18" t="str">
            <v>FC2 53</v>
          </cell>
          <cell r="K18" t="str">
            <v>FJ53</v>
          </cell>
          <cell r="L18" t="str">
            <v>FS53</v>
          </cell>
        </row>
        <row r="19">
          <cell r="A19">
            <v>56.01</v>
          </cell>
          <cell r="B19" t="str">
            <v>NON</v>
          </cell>
          <cell r="C19" t="str">
            <v>C1 62</v>
          </cell>
          <cell r="D19" t="str">
            <v>C2 62</v>
          </cell>
          <cell r="E19" t="str">
            <v>J62</v>
          </cell>
          <cell r="F19" t="str">
            <v>S62</v>
          </cell>
          <cell r="G19">
            <v>53.01</v>
          </cell>
          <cell r="H19" t="str">
            <v>NON</v>
          </cell>
          <cell r="I19" t="str">
            <v>FC1 58</v>
          </cell>
          <cell r="J19" t="str">
            <v>FC2 58</v>
          </cell>
          <cell r="K19" t="str">
            <v>FJ58</v>
          </cell>
          <cell r="L19" t="str">
            <v>FS58</v>
          </cell>
        </row>
        <row r="20">
          <cell r="A20">
            <v>62.01</v>
          </cell>
          <cell r="B20" t="str">
            <v>NON</v>
          </cell>
          <cell r="C20" t="str">
            <v>C1 69</v>
          </cell>
          <cell r="D20" t="str">
            <v>C2 69</v>
          </cell>
          <cell r="E20" t="str">
            <v>J69</v>
          </cell>
          <cell r="F20" t="str">
            <v>S69</v>
          </cell>
          <cell r="G20">
            <v>58.01</v>
          </cell>
          <cell r="H20" t="str">
            <v>NON</v>
          </cell>
          <cell r="I20" t="str">
            <v>FC1 63</v>
          </cell>
          <cell r="J20" t="str">
            <v>FC2 63</v>
          </cell>
          <cell r="K20" t="str">
            <v>FJ63</v>
          </cell>
          <cell r="L20" t="str">
            <v>FS63</v>
          </cell>
        </row>
        <row r="21">
          <cell r="A21">
            <v>69.010000000000005</v>
          </cell>
          <cell r="B21" t="str">
            <v>NON</v>
          </cell>
          <cell r="C21" t="str">
            <v>C1 77</v>
          </cell>
          <cell r="D21" t="str">
            <v>C2 77</v>
          </cell>
          <cell r="E21" t="str">
            <v>J77</v>
          </cell>
          <cell r="F21" t="str">
            <v>S77</v>
          </cell>
          <cell r="G21">
            <v>63.01</v>
          </cell>
          <cell r="H21" t="str">
            <v>NON</v>
          </cell>
          <cell r="I21" t="str">
            <v>FC1 69</v>
          </cell>
          <cell r="J21" t="str">
            <v>FC2 69</v>
          </cell>
          <cell r="K21" t="str">
            <v>FJ69</v>
          </cell>
          <cell r="L21" t="str">
            <v>FS69</v>
          </cell>
        </row>
        <row r="22">
          <cell r="A22">
            <v>77.010000000000005</v>
          </cell>
          <cell r="B22" t="str">
            <v>NON</v>
          </cell>
          <cell r="C22" t="str">
            <v>C1 85</v>
          </cell>
          <cell r="D22" t="str">
            <v>C2 85</v>
          </cell>
          <cell r="E22" t="str">
            <v>J85</v>
          </cell>
          <cell r="F22" t="str">
            <v>S85</v>
          </cell>
          <cell r="G22">
            <v>69.010000000000005</v>
          </cell>
          <cell r="H22" t="str">
            <v>NON</v>
          </cell>
          <cell r="I22" t="str">
            <v>FC1 +69</v>
          </cell>
          <cell r="J22" t="str">
            <v>FC2 +69</v>
          </cell>
          <cell r="K22" t="str">
            <v>FJ75</v>
          </cell>
          <cell r="L22" t="str">
            <v>FS75</v>
          </cell>
        </row>
        <row r="23">
          <cell r="A23">
            <v>85.01</v>
          </cell>
          <cell r="B23" t="str">
            <v>NON</v>
          </cell>
          <cell r="C23" t="str">
            <v>C1 94</v>
          </cell>
          <cell r="D23" t="str">
            <v>C2 94</v>
          </cell>
          <cell r="E23" t="str">
            <v>J94</v>
          </cell>
          <cell r="F23" t="str">
            <v>S94</v>
          </cell>
          <cell r="G23">
            <v>75.010000000000005</v>
          </cell>
          <cell r="H23" t="str">
            <v>NON</v>
          </cell>
          <cell r="I23" t="str">
            <v>FC1 +69</v>
          </cell>
          <cell r="J23" t="str">
            <v>FC2 +69</v>
          </cell>
          <cell r="K23" t="str">
            <v>FJ+75</v>
          </cell>
          <cell r="L23" t="str">
            <v>FS+75</v>
          </cell>
        </row>
        <row r="24">
          <cell r="A24">
            <v>94.01</v>
          </cell>
          <cell r="B24" t="str">
            <v>NON</v>
          </cell>
          <cell r="C24" t="str">
            <v>C1 +94</v>
          </cell>
          <cell r="D24" t="str">
            <v>C2 +94</v>
          </cell>
          <cell r="E24" t="str">
            <v>J105</v>
          </cell>
          <cell r="F24" t="str">
            <v>S105</v>
          </cell>
          <cell r="G24">
            <v>110</v>
          </cell>
          <cell r="H24" t="str">
            <v>NON</v>
          </cell>
          <cell r="I24" t="str">
            <v>FC1 +69</v>
          </cell>
          <cell r="J24" t="str">
            <v>FC2 +69</v>
          </cell>
          <cell r="K24" t="str">
            <v>FJ+75</v>
          </cell>
          <cell r="L24" t="str">
            <v>FS+75</v>
          </cell>
        </row>
        <row r="25">
          <cell r="A25">
            <v>105.01</v>
          </cell>
          <cell r="B25" t="str">
            <v>NON</v>
          </cell>
          <cell r="C25" t="str">
            <v>C1 +94</v>
          </cell>
          <cell r="D25" t="str">
            <v>C2 +94</v>
          </cell>
          <cell r="E25" t="str">
            <v>J+105</v>
          </cell>
          <cell r="F25" t="str">
            <v>S+105</v>
          </cell>
          <cell r="G25">
            <v>140</v>
          </cell>
          <cell r="H25" t="str">
            <v>NON</v>
          </cell>
          <cell r="I25" t="str">
            <v>FC1 +69</v>
          </cell>
          <cell r="J25" t="str">
            <v>FC2 +69</v>
          </cell>
          <cell r="K25" t="str">
            <v>FJ+75</v>
          </cell>
          <cell r="L25" t="str">
            <v>FS+75</v>
          </cell>
        </row>
        <row r="26">
          <cell r="A26">
            <v>110</v>
          </cell>
          <cell r="B26" t="str">
            <v>NON</v>
          </cell>
          <cell r="C26" t="str">
            <v>C1 +94</v>
          </cell>
          <cell r="D26" t="str">
            <v>C2 +94</v>
          </cell>
          <cell r="E26" t="str">
            <v>J+105</v>
          </cell>
          <cell r="F26" t="str">
            <v>S+105</v>
          </cell>
        </row>
        <row r="27">
          <cell r="A27">
            <v>120</v>
          </cell>
          <cell r="B27" t="str">
            <v>NON</v>
          </cell>
          <cell r="C27" t="str">
            <v>C1 +94</v>
          </cell>
          <cell r="D27" t="str">
            <v>C2 +94</v>
          </cell>
          <cell r="E27" t="str">
            <v>J+105</v>
          </cell>
          <cell r="F27" t="str">
            <v>S+105</v>
          </cell>
        </row>
        <row r="28">
          <cell r="A28">
            <v>130</v>
          </cell>
          <cell r="B28" t="str">
            <v>NON</v>
          </cell>
          <cell r="C28" t="str">
            <v>C1 +94</v>
          </cell>
          <cell r="D28" t="str">
            <v>C2 +94</v>
          </cell>
          <cell r="E28" t="str">
            <v>J+105</v>
          </cell>
          <cell r="F28" t="str">
            <v>S+105</v>
          </cell>
        </row>
        <row r="29">
          <cell r="A29">
            <v>140</v>
          </cell>
          <cell r="B29" t="str">
            <v>NON</v>
          </cell>
          <cell r="C29" t="str">
            <v>C1 +94</v>
          </cell>
          <cell r="D29" t="str">
            <v>C2 +94</v>
          </cell>
          <cell r="E29" t="str">
            <v>J+105</v>
          </cell>
          <cell r="F29" t="str">
            <v>S+105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CADETTES 1"/>
      <sheetName val="CADETTES 2"/>
      <sheetName val="JUNIORES"/>
      <sheetName val="SENIORES"/>
      <sheetName val="COMPLET"/>
    </sheetNames>
    <sheetDataSet>
      <sheetData sheetId="0" refreshError="1">
        <row r="1">
          <cell r="C1" t="str">
            <v>FC1 44</v>
          </cell>
          <cell r="D1" t="str">
            <v>FC1 48</v>
          </cell>
          <cell r="E1" t="str">
            <v>FC1 53</v>
          </cell>
          <cell r="F1" t="str">
            <v>FC1 58</v>
          </cell>
          <cell r="G1" t="str">
            <v>FC1 63</v>
          </cell>
          <cell r="H1" t="str">
            <v>FC1 69</v>
          </cell>
          <cell r="I1" t="str">
            <v>FC1 +69</v>
          </cell>
          <cell r="J1" t="str">
            <v>FC2 44</v>
          </cell>
          <cell r="K1" t="str">
            <v>FC2 48</v>
          </cell>
          <cell r="L1" t="str">
            <v>FC2 53</v>
          </cell>
          <cell r="M1" t="str">
            <v>FC2 58</v>
          </cell>
          <cell r="N1" t="str">
            <v>FC2 63</v>
          </cell>
          <cell r="O1" t="str">
            <v>FC2 69</v>
          </cell>
          <cell r="P1" t="str">
            <v>FC2 +69</v>
          </cell>
          <cell r="Q1" t="str">
            <v>FJ48</v>
          </cell>
          <cell r="R1" t="str">
            <v>FJ53</v>
          </cell>
          <cell r="S1" t="str">
            <v>FJ58</v>
          </cell>
          <cell r="T1" t="str">
            <v>FJ63</v>
          </cell>
          <cell r="U1" t="str">
            <v>FJ69</v>
          </cell>
          <cell r="V1" t="str">
            <v>FJ75</v>
          </cell>
          <cell r="W1" t="str">
            <v>FJ+75</v>
          </cell>
          <cell r="X1" t="str">
            <v>FS48</v>
          </cell>
          <cell r="Y1" t="str">
            <v>FS53</v>
          </cell>
          <cell r="Z1" t="str">
            <v>FS58</v>
          </cell>
          <cell r="AA1" t="str">
            <v>FS63</v>
          </cell>
          <cell r="AB1" t="str">
            <v>FS69</v>
          </cell>
          <cell r="AC1" t="str">
            <v>FS75</v>
          </cell>
          <cell r="AD1" t="str">
            <v>FS+75</v>
          </cell>
          <cell r="AE1" t="str">
            <v>C1 50</v>
          </cell>
          <cell r="AF1" t="str">
            <v>C1 56</v>
          </cell>
          <cell r="AG1" t="str">
            <v>C1 62</v>
          </cell>
          <cell r="AH1" t="str">
            <v>C1 69</v>
          </cell>
          <cell r="AI1" t="str">
            <v>C1 77</v>
          </cell>
          <cell r="AJ1" t="str">
            <v>C1 85</v>
          </cell>
          <cell r="AK1" t="str">
            <v>C1 94</v>
          </cell>
          <cell r="AL1" t="str">
            <v>C1 +94</v>
          </cell>
          <cell r="AM1" t="str">
            <v>C2 50</v>
          </cell>
          <cell r="AN1" t="str">
            <v>C2 56</v>
          </cell>
          <cell r="AO1" t="str">
            <v>C2 62</v>
          </cell>
          <cell r="AP1" t="str">
            <v>C2 69</v>
          </cell>
          <cell r="AQ1" t="str">
            <v>C2 77</v>
          </cell>
          <cell r="AR1" t="str">
            <v>C2 85</v>
          </cell>
          <cell r="AS1" t="str">
            <v>C2 94</v>
          </cell>
          <cell r="AT1" t="str">
            <v>C2 +94</v>
          </cell>
          <cell r="AU1" t="str">
            <v>J56</v>
          </cell>
          <cell r="AV1" t="str">
            <v>J62</v>
          </cell>
          <cell r="AW1" t="str">
            <v>J69</v>
          </cell>
          <cell r="AX1" t="str">
            <v>J77</v>
          </cell>
          <cell r="AY1" t="str">
            <v>J85</v>
          </cell>
          <cell r="AZ1" t="str">
            <v>J94</v>
          </cell>
          <cell r="BA1" t="str">
            <v>J105</v>
          </cell>
          <cell r="BB1" t="str">
            <v>J+105</v>
          </cell>
          <cell r="BC1" t="str">
            <v>S56</v>
          </cell>
          <cell r="BD1" t="str">
            <v>S62</v>
          </cell>
          <cell r="BE1" t="str">
            <v>S69</v>
          </cell>
          <cell r="BF1" t="str">
            <v>S77</v>
          </cell>
          <cell r="BG1" t="str">
            <v>S85</v>
          </cell>
          <cell r="BH1" t="str">
            <v>S94</v>
          </cell>
          <cell r="BI1" t="str">
            <v>S105</v>
          </cell>
          <cell r="BJ1" t="str">
            <v>S+105</v>
          </cell>
        </row>
        <row r="2">
          <cell r="C2">
            <v>25</v>
          </cell>
          <cell r="D2">
            <v>25</v>
          </cell>
          <cell r="E2">
            <v>35</v>
          </cell>
          <cell r="F2">
            <v>40</v>
          </cell>
          <cell r="G2">
            <v>45</v>
          </cell>
          <cell r="H2">
            <v>50</v>
          </cell>
          <cell r="I2">
            <v>60</v>
          </cell>
          <cell r="J2">
            <v>30</v>
          </cell>
          <cell r="K2">
            <v>35</v>
          </cell>
          <cell r="L2">
            <v>45</v>
          </cell>
          <cell r="M2">
            <v>40</v>
          </cell>
          <cell r="N2">
            <v>55</v>
          </cell>
          <cell r="O2">
            <v>60</v>
          </cell>
          <cell r="P2">
            <v>70</v>
          </cell>
          <cell r="Q2">
            <v>45</v>
          </cell>
          <cell r="R2">
            <v>55</v>
          </cell>
          <cell r="S2">
            <v>60</v>
          </cell>
          <cell r="T2">
            <v>65</v>
          </cell>
          <cell r="U2">
            <v>70</v>
          </cell>
          <cell r="V2">
            <v>80</v>
          </cell>
          <cell r="W2">
            <v>90</v>
          </cell>
          <cell r="X2">
            <v>55</v>
          </cell>
          <cell r="Y2">
            <v>65</v>
          </cell>
          <cell r="Z2">
            <v>70</v>
          </cell>
          <cell r="AA2">
            <v>75</v>
          </cell>
          <cell r="AB2">
            <v>80</v>
          </cell>
          <cell r="AC2">
            <v>95</v>
          </cell>
          <cell r="AD2">
            <v>100</v>
          </cell>
          <cell r="AE2">
            <v>40</v>
          </cell>
          <cell r="AF2">
            <v>50</v>
          </cell>
          <cell r="AG2">
            <v>75</v>
          </cell>
          <cell r="AH2">
            <v>85</v>
          </cell>
          <cell r="AI2">
            <v>90</v>
          </cell>
          <cell r="AJ2">
            <v>100</v>
          </cell>
          <cell r="AK2">
            <v>110</v>
          </cell>
          <cell r="AL2">
            <v>120</v>
          </cell>
          <cell r="AM2">
            <v>45</v>
          </cell>
          <cell r="AN2">
            <v>65</v>
          </cell>
          <cell r="AO2">
            <v>85</v>
          </cell>
          <cell r="AP2">
            <v>95</v>
          </cell>
          <cell r="AQ2">
            <v>110</v>
          </cell>
          <cell r="AR2">
            <v>120</v>
          </cell>
          <cell r="AS2">
            <v>125</v>
          </cell>
          <cell r="AT2">
            <v>135</v>
          </cell>
          <cell r="AU2">
            <v>80</v>
          </cell>
          <cell r="AV2">
            <v>90</v>
          </cell>
          <cell r="AW2">
            <v>110</v>
          </cell>
          <cell r="AX2">
            <v>130</v>
          </cell>
          <cell r="AY2">
            <v>145</v>
          </cell>
          <cell r="AZ2">
            <v>150</v>
          </cell>
          <cell r="BA2">
            <v>155</v>
          </cell>
          <cell r="BB2">
            <v>165</v>
          </cell>
          <cell r="BC2">
            <v>95</v>
          </cell>
          <cell r="BD2">
            <v>120</v>
          </cell>
          <cell r="BE2">
            <v>130</v>
          </cell>
          <cell r="BF2">
            <v>150</v>
          </cell>
          <cell r="BG2">
            <v>165</v>
          </cell>
          <cell r="BH2">
            <v>170</v>
          </cell>
          <cell r="BI2">
            <v>175</v>
          </cell>
          <cell r="BJ2">
            <v>185</v>
          </cell>
        </row>
        <row r="3">
          <cell r="C3">
            <v>35</v>
          </cell>
          <cell r="D3">
            <v>35</v>
          </cell>
          <cell r="E3">
            <v>45</v>
          </cell>
          <cell r="F3">
            <v>50</v>
          </cell>
          <cell r="G3">
            <v>55</v>
          </cell>
          <cell r="H3">
            <v>60</v>
          </cell>
          <cell r="I3">
            <v>70</v>
          </cell>
          <cell r="J3">
            <v>40</v>
          </cell>
          <cell r="K3">
            <v>45</v>
          </cell>
          <cell r="L3">
            <v>55</v>
          </cell>
          <cell r="M3">
            <v>50</v>
          </cell>
          <cell r="N3">
            <v>65</v>
          </cell>
          <cell r="O3">
            <v>70</v>
          </cell>
          <cell r="P3">
            <v>80</v>
          </cell>
          <cell r="Q3">
            <v>55</v>
          </cell>
          <cell r="R3">
            <v>65</v>
          </cell>
          <cell r="S3">
            <v>70</v>
          </cell>
          <cell r="T3">
            <v>75</v>
          </cell>
          <cell r="U3">
            <v>80</v>
          </cell>
          <cell r="V3">
            <v>95</v>
          </cell>
          <cell r="W3">
            <v>100</v>
          </cell>
          <cell r="X3">
            <v>65</v>
          </cell>
          <cell r="Y3">
            <v>75</v>
          </cell>
          <cell r="Z3">
            <v>80</v>
          </cell>
          <cell r="AA3">
            <v>85</v>
          </cell>
          <cell r="AB3">
            <v>90</v>
          </cell>
          <cell r="AC3">
            <v>105</v>
          </cell>
          <cell r="AD3">
            <v>110</v>
          </cell>
          <cell r="AE3">
            <v>55</v>
          </cell>
          <cell r="AF3">
            <v>70</v>
          </cell>
          <cell r="AG3">
            <v>95</v>
          </cell>
          <cell r="AH3">
            <v>105</v>
          </cell>
          <cell r="AI3">
            <v>110</v>
          </cell>
          <cell r="AJ3">
            <v>120</v>
          </cell>
          <cell r="AK3">
            <v>130</v>
          </cell>
          <cell r="AL3">
            <v>140</v>
          </cell>
          <cell r="AM3">
            <v>65</v>
          </cell>
          <cell r="AN3">
            <v>85</v>
          </cell>
          <cell r="AO3">
            <v>105</v>
          </cell>
          <cell r="AP3">
            <v>115</v>
          </cell>
          <cell r="AQ3">
            <v>130</v>
          </cell>
          <cell r="AR3">
            <v>140</v>
          </cell>
          <cell r="AS3">
            <v>145</v>
          </cell>
          <cell r="AT3">
            <v>155</v>
          </cell>
          <cell r="AU3">
            <v>100</v>
          </cell>
          <cell r="AV3">
            <v>120</v>
          </cell>
          <cell r="AW3">
            <v>130</v>
          </cell>
          <cell r="AX3">
            <v>150</v>
          </cell>
          <cell r="AY3">
            <v>165</v>
          </cell>
          <cell r="AZ3">
            <v>170</v>
          </cell>
          <cell r="BA3">
            <v>175</v>
          </cell>
          <cell r="BB3">
            <v>185</v>
          </cell>
          <cell r="BC3">
            <v>115</v>
          </cell>
          <cell r="BD3">
            <v>135</v>
          </cell>
          <cell r="BE3">
            <v>150</v>
          </cell>
          <cell r="BF3">
            <v>170</v>
          </cell>
          <cell r="BG3">
            <v>185</v>
          </cell>
          <cell r="BH3">
            <v>190</v>
          </cell>
          <cell r="BI3">
            <v>195</v>
          </cell>
          <cell r="BJ3">
            <v>205</v>
          </cell>
        </row>
        <row r="4">
          <cell r="C4">
            <v>40</v>
          </cell>
          <cell r="D4">
            <v>45</v>
          </cell>
          <cell r="E4">
            <v>55</v>
          </cell>
          <cell r="F4">
            <v>60</v>
          </cell>
          <cell r="G4">
            <v>65</v>
          </cell>
          <cell r="H4">
            <v>70</v>
          </cell>
          <cell r="I4">
            <v>80</v>
          </cell>
          <cell r="J4">
            <v>50</v>
          </cell>
          <cell r="K4">
            <v>55</v>
          </cell>
          <cell r="L4">
            <v>65</v>
          </cell>
          <cell r="M4">
            <v>60</v>
          </cell>
          <cell r="N4">
            <v>75</v>
          </cell>
          <cell r="O4">
            <v>80</v>
          </cell>
          <cell r="P4">
            <v>95</v>
          </cell>
          <cell r="Q4">
            <v>65</v>
          </cell>
          <cell r="R4">
            <v>75</v>
          </cell>
          <cell r="S4">
            <v>80</v>
          </cell>
          <cell r="T4">
            <v>85</v>
          </cell>
          <cell r="U4">
            <v>90</v>
          </cell>
          <cell r="V4">
            <v>105</v>
          </cell>
          <cell r="W4">
            <v>110</v>
          </cell>
          <cell r="X4">
            <v>75</v>
          </cell>
          <cell r="Y4">
            <v>85</v>
          </cell>
          <cell r="Z4">
            <v>90</v>
          </cell>
          <cell r="AA4">
            <v>95</v>
          </cell>
          <cell r="AB4">
            <v>105</v>
          </cell>
          <cell r="AC4">
            <v>115</v>
          </cell>
          <cell r="AD4">
            <v>125</v>
          </cell>
          <cell r="AE4">
            <v>65</v>
          </cell>
          <cell r="AF4">
            <v>85</v>
          </cell>
          <cell r="AG4">
            <v>105</v>
          </cell>
          <cell r="AH4">
            <v>115</v>
          </cell>
          <cell r="AI4">
            <v>130</v>
          </cell>
          <cell r="AJ4">
            <v>140</v>
          </cell>
          <cell r="AK4">
            <v>145</v>
          </cell>
          <cell r="AL4">
            <v>155</v>
          </cell>
          <cell r="AM4">
            <v>80</v>
          </cell>
          <cell r="AN4">
            <v>100</v>
          </cell>
          <cell r="AO4">
            <v>120</v>
          </cell>
          <cell r="AP4">
            <v>130</v>
          </cell>
          <cell r="AQ4">
            <v>150</v>
          </cell>
          <cell r="AR4">
            <v>160</v>
          </cell>
          <cell r="AS4">
            <v>165</v>
          </cell>
          <cell r="AT4">
            <v>175</v>
          </cell>
          <cell r="AU4">
            <v>115</v>
          </cell>
          <cell r="AV4">
            <v>135</v>
          </cell>
          <cell r="AW4">
            <v>150</v>
          </cell>
          <cell r="AX4">
            <v>170</v>
          </cell>
          <cell r="AY4">
            <v>185</v>
          </cell>
          <cell r="AZ4">
            <v>190</v>
          </cell>
          <cell r="BA4">
            <v>195</v>
          </cell>
          <cell r="BB4">
            <v>205</v>
          </cell>
          <cell r="BC4">
            <v>130</v>
          </cell>
          <cell r="BD4">
            <v>150</v>
          </cell>
          <cell r="BE4">
            <v>170</v>
          </cell>
          <cell r="BF4">
            <v>190</v>
          </cell>
          <cell r="BG4">
            <v>205</v>
          </cell>
          <cell r="BH4">
            <v>215</v>
          </cell>
          <cell r="BI4">
            <v>220</v>
          </cell>
          <cell r="BJ4">
            <v>225</v>
          </cell>
        </row>
        <row r="5">
          <cell r="C5">
            <v>50</v>
          </cell>
          <cell r="D5">
            <v>55</v>
          </cell>
          <cell r="E5">
            <v>65</v>
          </cell>
          <cell r="F5">
            <v>70</v>
          </cell>
          <cell r="G5">
            <v>75</v>
          </cell>
          <cell r="H5">
            <v>80</v>
          </cell>
          <cell r="I5">
            <v>95</v>
          </cell>
          <cell r="J5">
            <v>60</v>
          </cell>
          <cell r="K5">
            <v>65</v>
          </cell>
          <cell r="L5">
            <v>75</v>
          </cell>
          <cell r="M5">
            <v>70</v>
          </cell>
          <cell r="N5">
            <v>85</v>
          </cell>
          <cell r="O5">
            <v>90</v>
          </cell>
          <cell r="P5">
            <v>105</v>
          </cell>
          <cell r="Q5">
            <v>75</v>
          </cell>
          <cell r="R5">
            <v>85</v>
          </cell>
          <cell r="S5">
            <v>90</v>
          </cell>
          <cell r="T5">
            <v>95</v>
          </cell>
          <cell r="U5">
            <v>105</v>
          </cell>
          <cell r="V5">
            <v>115</v>
          </cell>
          <cell r="W5">
            <v>125</v>
          </cell>
          <cell r="X5">
            <v>85</v>
          </cell>
          <cell r="Y5">
            <v>95</v>
          </cell>
          <cell r="Z5">
            <v>100</v>
          </cell>
          <cell r="AA5">
            <v>110</v>
          </cell>
          <cell r="AB5">
            <v>120</v>
          </cell>
          <cell r="AC5">
            <v>130</v>
          </cell>
          <cell r="AD5">
            <v>140</v>
          </cell>
          <cell r="AE5">
            <v>80</v>
          </cell>
          <cell r="AF5">
            <v>100</v>
          </cell>
          <cell r="AG5">
            <v>120</v>
          </cell>
          <cell r="AH5">
            <v>130</v>
          </cell>
          <cell r="AI5">
            <v>150</v>
          </cell>
          <cell r="AJ5">
            <v>160</v>
          </cell>
          <cell r="AK5">
            <v>165</v>
          </cell>
          <cell r="AL5">
            <v>175</v>
          </cell>
          <cell r="AM5">
            <v>95</v>
          </cell>
          <cell r="AN5">
            <v>115</v>
          </cell>
          <cell r="AO5">
            <v>135</v>
          </cell>
          <cell r="AP5">
            <v>150</v>
          </cell>
          <cell r="AQ5">
            <v>170</v>
          </cell>
          <cell r="AR5">
            <v>180</v>
          </cell>
          <cell r="AS5">
            <v>185</v>
          </cell>
          <cell r="AT5">
            <v>195</v>
          </cell>
          <cell r="AU5">
            <v>130</v>
          </cell>
          <cell r="AV5">
            <v>150</v>
          </cell>
          <cell r="AW5">
            <v>170</v>
          </cell>
          <cell r="AX5">
            <v>190</v>
          </cell>
          <cell r="AY5">
            <v>205</v>
          </cell>
          <cell r="AZ5">
            <v>215</v>
          </cell>
          <cell r="BA5">
            <v>220</v>
          </cell>
          <cell r="BB5">
            <v>225</v>
          </cell>
          <cell r="BC5">
            <v>145</v>
          </cell>
          <cell r="BD5">
            <v>170</v>
          </cell>
          <cell r="BE5">
            <v>190</v>
          </cell>
          <cell r="BF5">
            <v>210</v>
          </cell>
          <cell r="BG5">
            <v>225</v>
          </cell>
          <cell r="BH5">
            <v>235</v>
          </cell>
          <cell r="BI5">
            <v>245</v>
          </cell>
          <cell r="BJ5">
            <v>250</v>
          </cell>
        </row>
        <row r="6">
          <cell r="C6">
            <v>60</v>
          </cell>
          <cell r="D6">
            <v>65</v>
          </cell>
          <cell r="E6">
            <v>75</v>
          </cell>
          <cell r="F6">
            <v>80</v>
          </cell>
          <cell r="G6">
            <v>85</v>
          </cell>
          <cell r="H6">
            <v>90</v>
          </cell>
          <cell r="I6">
            <v>105</v>
          </cell>
          <cell r="J6">
            <v>70</v>
          </cell>
          <cell r="K6">
            <v>75</v>
          </cell>
          <cell r="L6">
            <v>85</v>
          </cell>
          <cell r="M6">
            <v>80</v>
          </cell>
          <cell r="N6">
            <v>95</v>
          </cell>
          <cell r="O6">
            <v>105</v>
          </cell>
          <cell r="P6">
            <v>115</v>
          </cell>
          <cell r="Q6">
            <v>85</v>
          </cell>
          <cell r="R6">
            <v>95</v>
          </cell>
          <cell r="S6">
            <v>100</v>
          </cell>
          <cell r="T6">
            <v>110</v>
          </cell>
          <cell r="U6">
            <v>120</v>
          </cell>
          <cell r="V6">
            <v>130</v>
          </cell>
          <cell r="W6">
            <v>140</v>
          </cell>
          <cell r="X6">
            <v>95</v>
          </cell>
          <cell r="Y6">
            <v>105</v>
          </cell>
          <cell r="Z6">
            <v>115</v>
          </cell>
          <cell r="AA6">
            <v>125</v>
          </cell>
          <cell r="AB6">
            <v>135</v>
          </cell>
          <cell r="AC6">
            <v>145</v>
          </cell>
          <cell r="AD6">
            <v>150</v>
          </cell>
          <cell r="AE6">
            <v>95</v>
          </cell>
          <cell r="AF6">
            <v>115</v>
          </cell>
          <cell r="AG6">
            <v>135</v>
          </cell>
          <cell r="AH6">
            <v>150</v>
          </cell>
          <cell r="AI6">
            <v>170</v>
          </cell>
          <cell r="AJ6">
            <v>180</v>
          </cell>
          <cell r="AK6">
            <v>185</v>
          </cell>
          <cell r="AL6">
            <v>195</v>
          </cell>
          <cell r="AM6">
            <v>110</v>
          </cell>
          <cell r="AN6">
            <v>130</v>
          </cell>
          <cell r="AO6">
            <v>150</v>
          </cell>
          <cell r="AP6">
            <v>170</v>
          </cell>
          <cell r="AQ6">
            <v>185</v>
          </cell>
          <cell r="AR6">
            <v>200</v>
          </cell>
          <cell r="AS6">
            <v>210</v>
          </cell>
          <cell r="AT6">
            <v>220</v>
          </cell>
          <cell r="AU6">
            <v>145</v>
          </cell>
          <cell r="AV6">
            <v>170</v>
          </cell>
          <cell r="AW6">
            <v>190</v>
          </cell>
          <cell r="AX6">
            <v>210</v>
          </cell>
          <cell r="AY6">
            <v>225</v>
          </cell>
          <cell r="AZ6">
            <v>235</v>
          </cell>
          <cell r="BA6">
            <v>245</v>
          </cell>
          <cell r="BB6">
            <v>250</v>
          </cell>
          <cell r="BC6">
            <v>170</v>
          </cell>
          <cell r="BD6">
            <v>190</v>
          </cell>
          <cell r="BE6">
            <v>220</v>
          </cell>
          <cell r="BF6">
            <v>240</v>
          </cell>
          <cell r="BG6">
            <v>250</v>
          </cell>
          <cell r="BH6">
            <v>260</v>
          </cell>
          <cell r="BI6">
            <v>270</v>
          </cell>
          <cell r="BJ6">
            <v>280</v>
          </cell>
        </row>
        <row r="7">
          <cell r="C7">
            <v>70</v>
          </cell>
          <cell r="D7">
            <v>75</v>
          </cell>
          <cell r="E7">
            <v>85</v>
          </cell>
          <cell r="F7">
            <v>90</v>
          </cell>
          <cell r="G7">
            <v>95</v>
          </cell>
          <cell r="H7">
            <v>105</v>
          </cell>
          <cell r="I7">
            <v>115</v>
          </cell>
          <cell r="J7">
            <v>80</v>
          </cell>
          <cell r="K7">
            <v>85</v>
          </cell>
          <cell r="L7">
            <v>95</v>
          </cell>
          <cell r="M7">
            <v>90</v>
          </cell>
          <cell r="N7">
            <v>110</v>
          </cell>
          <cell r="O7">
            <v>120</v>
          </cell>
          <cell r="P7">
            <v>130</v>
          </cell>
          <cell r="Q7">
            <v>95</v>
          </cell>
          <cell r="R7">
            <v>105</v>
          </cell>
          <cell r="S7">
            <v>115</v>
          </cell>
          <cell r="T7">
            <v>125</v>
          </cell>
          <cell r="U7">
            <v>135</v>
          </cell>
          <cell r="V7">
            <v>145</v>
          </cell>
          <cell r="W7">
            <v>150</v>
          </cell>
          <cell r="X7">
            <v>110</v>
          </cell>
          <cell r="Y7">
            <v>120</v>
          </cell>
          <cell r="Z7">
            <v>130</v>
          </cell>
          <cell r="AA7">
            <v>140</v>
          </cell>
          <cell r="AB7">
            <v>150</v>
          </cell>
          <cell r="AC7">
            <v>160</v>
          </cell>
          <cell r="AD7">
            <v>170</v>
          </cell>
          <cell r="AE7">
            <v>110</v>
          </cell>
          <cell r="AF7">
            <v>130</v>
          </cell>
          <cell r="AG7">
            <v>150</v>
          </cell>
          <cell r="AH7">
            <v>170</v>
          </cell>
          <cell r="AI7">
            <v>185</v>
          </cell>
          <cell r="AJ7">
            <v>200</v>
          </cell>
          <cell r="AK7">
            <v>210</v>
          </cell>
          <cell r="AL7">
            <v>220</v>
          </cell>
          <cell r="AM7">
            <v>120</v>
          </cell>
          <cell r="AN7">
            <v>145</v>
          </cell>
          <cell r="AO7">
            <v>170</v>
          </cell>
          <cell r="AP7">
            <v>190</v>
          </cell>
          <cell r="AQ7">
            <v>200</v>
          </cell>
          <cell r="AR7">
            <v>220</v>
          </cell>
          <cell r="AS7">
            <v>225</v>
          </cell>
          <cell r="AT7">
            <v>235</v>
          </cell>
          <cell r="AU7">
            <v>170</v>
          </cell>
          <cell r="AV7">
            <v>190</v>
          </cell>
          <cell r="AW7">
            <v>220</v>
          </cell>
          <cell r="AX7">
            <v>240</v>
          </cell>
          <cell r="AY7">
            <v>250</v>
          </cell>
          <cell r="AZ7">
            <v>260</v>
          </cell>
          <cell r="BA7">
            <v>270</v>
          </cell>
          <cell r="BB7">
            <v>280</v>
          </cell>
          <cell r="BC7">
            <v>190</v>
          </cell>
          <cell r="BD7">
            <v>210</v>
          </cell>
          <cell r="BE7">
            <v>240</v>
          </cell>
          <cell r="BF7">
            <v>265</v>
          </cell>
          <cell r="BG7">
            <v>280</v>
          </cell>
          <cell r="BH7">
            <v>290</v>
          </cell>
          <cell r="BI7">
            <v>300</v>
          </cell>
          <cell r="BJ7">
            <v>310</v>
          </cell>
        </row>
        <row r="8">
          <cell r="C8">
            <v>80</v>
          </cell>
          <cell r="D8">
            <v>85</v>
          </cell>
          <cell r="E8">
            <v>95</v>
          </cell>
          <cell r="F8">
            <v>100</v>
          </cell>
          <cell r="G8">
            <v>110</v>
          </cell>
          <cell r="H8">
            <v>120</v>
          </cell>
          <cell r="I8">
            <v>130</v>
          </cell>
          <cell r="J8">
            <v>90</v>
          </cell>
          <cell r="K8">
            <v>95</v>
          </cell>
          <cell r="L8">
            <v>105</v>
          </cell>
          <cell r="M8">
            <v>100</v>
          </cell>
          <cell r="N8">
            <v>125</v>
          </cell>
          <cell r="O8">
            <v>135</v>
          </cell>
          <cell r="P8">
            <v>145</v>
          </cell>
          <cell r="Q8">
            <v>110</v>
          </cell>
          <cell r="R8">
            <v>120</v>
          </cell>
          <cell r="S8">
            <v>130</v>
          </cell>
          <cell r="T8">
            <v>140</v>
          </cell>
          <cell r="U8">
            <v>150</v>
          </cell>
          <cell r="V8">
            <v>160</v>
          </cell>
          <cell r="W8">
            <v>170</v>
          </cell>
          <cell r="X8">
            <v>125</v>
          </cell>
          <cell r="Y8">
            <v>140</v>
          </cell>
          <cell r="Z8">
            <v>150</v>
          </cell>
          <cell r="AA8">
            <v>160</v>
          </cell>
          <cell r="AB8">
            <v>170</v>
          </cell>
          <cell r="AC8">
            <v>180</v>
          </cell>
          <cell r="AD8">
            <v>190</v>
          </cell>
          <cell r="AE8">
            <v>120</v>
          </cell>
          <cell r="AF8">
            <v>145</v>
          </cell>
          <cell r="AG8">
            <v>170</v>
          </cell>
          <cell r="AH8">
            <v>190</v>
          </cell>
          <cell r="AI8">
            <v>200</v>
          </cell>
          <cell r="AJ8">
            <v>220</v>
          </cell>
          <cell r="AK8">
            <v>225</v>
          </cell>
          <cell r="AL8">
            <v>235</v>
          </cell>
          <cell r="AM8">
            <v>135</v>
          </cell>
          <cell r="AN8">
            <v>170</v>
          </cell>
          <cell r="AO8">
            <v>190</v>
          </cell>
          <cell r="AP8">
            <v>210</v>
          </cell>
          <cell r="AQ8">
            <v>220</v>
          </cell>
          <cell r="AR8">
            <v>240</v>
          </cell>
          <cell r="AS8">
            <v>250</v>
          </cell>
          <cell r="AT8">
            <v>260</v>
          </cell>
          <cell r="AU8">
            <v>190</v>
          </cell>
          <cell r="AV8">
            <v>210</v>
          </cell>
          <cell r="AW8">
            <v>240</v>
          </cell>
          <cell r="AX8">
            <v>260</v>
          </cell>
          <cell r="AY8">
            <v>280</v>
          </cell>
          <cell r="AZ8">
            <v>290</v>
          </cell>
          <cell r="BA8">
            <v>300</v>
          </cell>
          <cell r="BB8">
            <v>310</v>
          </cell>
          <cell r="BC8">
            <v>210</v>
          </cell>
          <cell r="BD8">
            <v>230</v>
          </cell>
          <cell r="BE8">
            <v>260</v>
          </cell>
          <cell r="BF8">
            <v>285</v>
          </cell>
          <cell r="BG8">
            <v>300</v>
          </cell>
          <cell r="BH8">
            <v>310</v>
          </cell>
          <cell r="BI8">
            <v>325</v>
          </cell>
          <cell r="BJ8">
            <v>330</v>
          </cell>
        </row>
        <row r="9">
          <cell r="C9">
            <v>90</v>
          </cell>
          <cell r="D9">
            <v>95</v>
          </cell>
          <cell r="E9">
            <v>105</v>
          </cell>
          <cell r="F9">
            <v>115</v>
          </cell>
          <cell r="G9">
            <v>125</v>
          </cell>
          <cell r="H9">
            <v>135</v>
          </cell>
          <cell r="I9">
            <v>145</v>
          </cell>
          <cell r="J9">
            <v>100</v>
          </cell>
          <cell r="K9">
            <v>110</v>
          </cell>
          <cell r="L9">
            <v>120</v>
          </cell>
          <cell r="M9">
            <v>115</v>
          </cell>
          <cell r="N9">
            <v>140</v>
          </cell>
          <cell r="O9">
            <v>150</v>
          </cell>
          <cell r="P9">
            <v>160</v>
          </cell>
          <cell r="Q9">
            <v>125</v>
          </cell>
          <cell r="R9">
            <v>135</v>
          </cell>
          <cell r="S9">
            <v>150</v>
          </cell>
          <cell r="T9">
            <v>160</v>
          </cell>
          <cell r="U9">
            <v>170</v>
          </cell>
          <cell r="V9">
            <v>180</v>
          </cell>
          <cell r="W9">
            <v>190</v>
          </cell>
          <cell r="X9">
            <v>140</v>
          </cell>
          <cell r="Y9">
            <v>160</v>
          </cell>
          <cell r="Z9">
            <v>170</v>
          </cell>
          <cell r="AA9">
            <v>180</v>
          </cell>
          <cell r="AB9">
            <v>190</v>
          </cell>
          <cell r="AC9">
            <v>195</v>
          </cell>
          <cell r="AD9">
            <v>210</v>
          </cell>
          <cell r="AE9">
            <v>135</v>
          </cell>
          <cell r="AF9">
            <v>170</v>
          </cell>
          <cell r="AG9">
            <v>190</v>
          </cell>
          <cell r="AH9">
            <v>210</v>
          </cell>
          <cell r="AI9">
            <v>220</v>
          </cell>
          <cell r="AJ9">
            <v>240</v>
          </cell>
          <cell r="AK9">
            <v>250</v>
          </cell>
          <cell r="AL9">
            <v>260</v>
          </cell>
          <cell r="AM9">
            <v>150</v>
          </cell>
          <cell r="AN9">
            <v>190</v>
          </cell>
          <cell r="AO9">
            <v>210</v>
          </cell>
          <cell r="AP9">
            <v>230</v>
          </cell>
          <cell r="AQ9">
            <v>250</v>
          </cell>
          <cell r="AR9">
            <v>260</v>
          </cell>
          <cell r="AS9">
            <v>280</v>
          </cell>
          <cell r="AT9">
            <v>280</v>
          </cell>
          <cell r="AU9">
            <v>210</v>
          </cell>
          <cell r="AV9">
            <v>230</v>
          </cell>
          <cell r="AW9">
            <v>250</v>
          </cell>
          <cell r="AX9">
            <v>285</v>
          </cell>
          <cell r="AY9">
            <v>300</v>
          </cell>
          <cell r="AZ9">
            <v>310</v>
          </cell>
          <cell r="BA9">
            <v>325</v>
          </cell>
          <cell r="BB9">
            <v>330</v>
          </cell>
          <cell r="BC9">
            <v>225</v>
          </cell>
          <cell r="BD9">
            <v>255</v>
          </cell>
          <cell r="BE9">
            <v>275</v>
          </cell>
          <cell r="BF9">
            <v>305</v>
          </cell>
          <cell r="BG9">
            <v>325</v>
          </cell>
          <cell r="BH9">
            <v>330</v>
          </cell>
          <cell r="BI9">
            <v>345</v>
          </cell>
          <cell r="BJ9">
            <v>355</v>
          </cell>
        </row>
        <row r="10">
          <cell r="C10">
            <v>1000</v>
          </cell>
          <cell r="D10">
            <v>1000</v>
          </cell>
          <cell r="E10">
            <v>1000</v>
          </cell>
          <cell r="F10">
            <v>1000</v>
          </cell>
          <cell r="G10">
            <v>1000</v>
          </cell>
          <cell r="H10">
            <v>1000</v>
          </cell>
          <cell r="I10">
            <v>1000</v>
          </cell>
          <cell r="J10">
            <v>1000</v>
          </cell>
          <cell r="K10">
            <v>1000</v>
          </cell>
          <cell r="L10">
            <v>1000</v>
          </cell>
          <cell r="M10">
            <v>1000</v>
          </cell>
          <cell r="N10">
            <v>1000</v>
          </cell>
          <cell r="O10">
            <v>1000</v>
          </cell>
          <cell r="P10">
            <v>1000</v>
          </cell>
          <cell r="Q10">
            <v>1000</v>
          </cell>
          <cell r="R10">
            <v>1000</v>
          </cell>
          <cell r="S10">
            <v>1000</v>
          </cell>
          <cell r="T10">
            <v>1000</v>
          </cell>
          <cell r="U10">
            <v>1000</v>
          </cell>
          <cell r="V10">
            <v>1000</v>
          </cell>
          <cell r="W10">
            <v>1000</v>
          </cell>
          <cell r="X10">
            <v>155</v>
          </cell>
          <cell r="Y10">
            <v>175</v>
          </cell>
          <cell r="Z10">
            <v>190</v>
          </cell>
          <cell r="AA10">
            <v>200</v>
          </cell>
          <cell r="AB10">
            <v>205</v>
          </cell>
          <cell r="AC10">
            <v>210</v>
          </cell>
          <cell r="AD10">
            <v>225</v>
          </cell>
          <cell r="AE10">
            <v>1000</v>
          </cell>
          <cell r="AF10">
            <v>1000</v>
          </cell>
          <cell r="AG10">
            <v>1000</v>
          </cell>
          <cell r="AH10">
            <v>1000</v>
          </cell>
          <cell r="AI10">
            <v>1000</v>
          </cell>
          <cell r="AJ10">
            <v>10000</v>
          </cell>
          <cell r="AK10">
            <v>1000</v>
          </cell>
          <cell r="AL10">
            <v>1000</v>
          </cell>
          <cell r="AM10">
            <v>1000</v>
          </cell>
          <cell r="AN10">
            <v>1000</v>
          </cell>
          <cell r="AO10">
            <v>1000</v>
          </cell>
          <cell r="AP10">
            <v>1000</v>
          </cell>
          <cell r="AQ10">
            <v>1000</v>
          </cell>
          <cell r="AR10">
            <v>10000</v>
          </cell>
          <cell r="AS10">
            <v>1000</v>
          </cell>
          <cell r="AT10">
            <v>1000</v>
          </cell>
          <cell r="AU10">
            <v>1000</v>
          </cell>
          <cell r="AV10">
            <v>1000</v>
          </cell>
          <cell r="AW10">
            <v>1000</v>
          </cell>
          <cell r="AX10">
            <v>10000</v>
          </cell>
          <cell r="AY10">
            <v>1000</v>
          </cell>
          <cell r="AZ10">
            <v>1000</v>
          </cell>
          <cell r="BA10">
            <v>1000</v>
          </cell>
          <cell r="BB10">
            <v>10000</v>
          </cell>
          <cell r="BC10">
            <v>240</v>
          </cell>
          <cell r="BD10">
            <v>270</v>
          </cell>
          <cell r="BE10">
            <v>290</v>
          </cell>
          <cell r="BF10">
            <v>320</v>
          </cell>
          <cell r="BG10">
            <v>345</v>
          </cell>
          <cell r="BH10">
            <v>355</v>
          </cell>
          <cell r="BI10">
            <v>365</v>
          </cell>
          <cell r="BJ10">
            <v>375</v>
          </cell>
        </row>
        <row r="11">
          <cell r="B11" t="str">
            <v>MINIME</v>
          </cell>
          <cell r="C11" t="str">
            <v>CADET</v>
          </cell>
          <cell r="D11" t="str">
            <v>CADET</v>
          </cell>
          <cell r="E11" t="str">
            <v>JUNIOR</v>
          </cell>
          <cell r="F11" t="str">
            <v>SENIOR</v>
          </cell>
          <cell r="H11" t="str">
            <v>MINIME</v>
          </cell>
          <cell r="I11" t="str">
            <v>CADETTE</v>
          </cell>
          <cell r="J11" t="str">
            <v>CADETTE</v>
          </cell>
          <cell r="K11" t="str">
            <v>JUNIOR</v>
          </cell>
          <cell r="L11" t="str">
            <v>SENIOR</v>
          </cell>
        </row>
        <row r="12">
          <cell r="A12">
            <v>20.010000000000002</v>
          </cell>
          <cell r="B12" t="str">
            <v>NON</v>
          </cell>
          <cell r="C12" t="str">
            <v>C1 50</v>
          </cell>
          <cell r="D12" t="str">
            <v>C2 50</v>
          </cell>
          <cell r="E12" t="str">
            <v>J56</v>
          </cell>
          <cell r="F12" t="str">
            <v>S56</v>
          </cell>
          <cell r="G12">
            <v>20.010000000000002</v>
          </cell>
          <cell r="H12" t="str">
            <v>NON</v>
          </cell>
          <cell r="I12" t="str">
            <v>FC1 44</v>
          </cell>
          <cell r="J12" t="str">
            <v>FC2 44</v>
          </cell>
          <cell r="K12" t="str">
            <v>FJ48</v>
          </cell>
          <cell r="L12" t="str">
            <v>FS48</v>
          </cell>
        </row>
        <row r="13">
          <cell r="A13">
            <v>34.01</v>
          </cell>
          <cell r="B13" t="str">
            <v>NON</v>
          </cell>
          <cell r="C13" t="str">
            <v>C1 50</v>
          </cell>
          <cell r="D13" t="str">
            <v>C2 50</v>
          </cell>
          <cell r="E13" t="str">
            <v>J56</v>
          </cell>
          <cell r="F13" t="str">
            <v>S56</v>
          </cell>
          <cell r="G13">
            <v>30.01</v>
          </cell>
          <cell r="H13" t="str">
            <v>NON</v>
          </cell>
          <cell r="I13" t="str">
            <v>FC1 44</v>
          </cell>
          <cell r="J13" t="str">
            <v>FC2 45</v>
          </cell>
          <cell r="K13" t="str">
            <v>FJ48</v>
          </cell>
          <cell r="L13" t="str">
            <v>FS48</v>
          </cell>
        </row>
        <row r="14">
          <cell r="A14">
            <v>38.01</v>
          </cell>
          <cell r="B14" t="str">
            <v>NON</v>
          </cell>
          <cell r="C14" t="str">
            <v>C1 50</v>
          </cell>
          <cell r="D14" t="str">
            <v>C2 50</v>
          </cell>
          <cell r="E14" t="str">
            <v>J56</v>
          </cell>
          <cell r="F14" t="str">
            <v>S56</v>
          </cell>
          <cell r="G14">
            <v>35.01</v>
          </cell>
          <cell r="H14" t="str">
            <v>NON</v>
          </cell>
          <cell r="I14" t="str">
            <v>FC1 44</v>
          </cell>
          <cell r="J14" t="str">
            <v>FC2 46</v>
          </cell>
          <cell r="K14" t="str">
            <v>FJ48</v>
          </cell>
          <cell r="L14" t="str">
            <v>FS48</v>
          </cell>
        </row>
        <row r="15">
          <cell r="A15">
            <v>40.01</v>
          </cell>
          <cell r="B15" t="str">
            <v>NON</v>
          </cell>
          <cell r="C15" t="str">
            <v>C1 50</v>
          </cell>
          <cell r="D15" t="str">
            <v>C2 50</v>
          </cell>
          <cell r="E15" t="str">
            <v>J56</v>
          </cell>
          <cell r="F15" t="str">
            <v>S56</v>
          </cell>
          <cell r="G15">
            <v>36.01</v>
          </cell>
          <cell r="H15" t="str">
            <v>NON</v>
          </cell>
          <cell r="I15" t="str">
            <v>FC1 44</v>
          </cell>
          <cell r="J15" t="str">
            <v>FC2 47</v>
          </cell>
          <cell r="K15" t="str">
            <v>FJ48</v>
          </cell>
          <cell r="L15" t="str">
            <v>FS48</v>
          </cell>
        </row>
        <row r="16">
          <cell r="A16">
            <v>45.01</v>
          </cell>
          <cell r="B16" t="str">
            <v>NON</v>
          </cell>
          <cell r="C16" t="str">
            <v>C1 50</v>
          </cell>
          <cell r="D16" t="str">
            <v>C2 50</v>
          </cell>
          <cell r="E16" t="str">
            <v>J56</v>
          </cell>
          <cell r="F16" t="str">
            <v>S56</v>
          </cell>
          <cell r="G16">
            <v>40.01</v>
          </cell>
          <cell r="H16" t="str">
            <v>NON</v>
          </cell>
          <cell r="I16" t="str">
            <v>FC1 44</v>
          </cell>
          <cell r="J16" t="str">
            <v>FC2 48</v>
          </cell>
          <cell r="K16" t="str">
            <v>FJ48</v>
          </cell>
          <cell r="L16" t="str">
            <v>FS48</v>
          </cell>
        </row>
        <row r="17">
          <cell r="A17">
            <v>50.01</v>
          </cell>
          <cell r="B17" t="str">
            <v>NON</v>
          </cell>
          <cell r="C17" t="str">
            <v>C1 56</v>
          </cell>
          <cell r="D17" t="str">
            <v>C2 56</v>
          </cell>
          <cell r="E17" t="str">
            <v>J56</v>
          </cell>
          <cell r="F17" t="str">
            <v>S56</v>
          </cell>
          <cell r="G17">
            <v>44.01</v>
          </cell>
          <cell r="H17" t="str">
            <v>NON</v>
          </cell>
          <cell r="I17" t="str">
            <v>FC1 48</v>
          </cell>
          <cell r="J17" t="str">
            <v>FC2 48</v>
          </cell>
          <cell r="K17" t="str">
            <v>FJ48</v>
          </cell>
          <cell r="L17" t="str">
            <v>FS48</v>
          </cell>
        </row>
        <row r="18">
          <cell r="A18">
            <v>52.05</v>
          </cell>
          <cell r="B18" t="str">
            <v>NON</v>
          </cell>
          <cell r="C18" t="str">
            <v>C1 56</v>
          </cell>
          <cell r="D18" t="str">
            <v>C2 56</v>
          </cell>
          <cell r="E18" t="str">
            <v>J56</v>
          </cell>
          <cell r="F18" t="str">
            <v>S56</v>
          </cell>
          <cell r="G18">
            <v>48.01</v>
          </cell>
          <cell r="H18" t="str">
            <v>NON</v>
          </cell>
          <cell r="I18" t="str">
            <v>FC1 53</v>
          </cell>
          <cell r="J18" t="str">
            <v>FC2 53</v>
          </cell>
          <cell r="K18" t="str">
            <v>FJ53</v>
          </cell>
          <cell r="L18" t="str">
            <v>FS53</v>
          </cell>
        </row>
        <row r="19">
          <cell r="A19">
            <v>56.01</v>
          </cell>
          <cell r="B19" t="str">
            <v>NON</v>
          </cell>
          <cell r="C19" t="str">
            <v>C1 62</v>
          </cell>
          <cell r="D19" t="str">
            <v>C2 62</v>
          </cell>
          <cell r="E19" t="str">
            <v>J62</v>
          </cell>
          <cell r="F19" t="str">
            <v>S62</v>
          </cell>
          <cell r="G19">
            <v>53.01</v>
          </cell>
          <cell r="H19" t="str">
            <v>NON</v>
          </cell>
          <cell r="I19" t="str">
            <v>FC1 58</v>
          </cell>
          <cell r="J19" t="str">
            <v>FC2 58</v>
          </cell>
          <cell r="K19" t="str">
            <v>FJ58</v>
          </cell>
          <cell r="L19" t="str">
            <v>FS58</v>
          </cell>
        </row>
        <row r="20">
          <cell r="A20">
            <v>62.01</v>
          </cell>
          <cell r="B20" t="str">
            <v>NON</v>
          </cell>
          <cell r="C20" t="str">
            <v>C1 69</v>
          </cell>
          <cell r="D20" t="str">
            <v>C2 69</v>
          </cell>
          <cell r="E20" t="str">
            <v>J69</v>
          </cell>
          <cell r="F20" t="str">
            <v>S69</v>
          </cell>
          <cell r="G20">
            <v>58.01</v>
          </cell>
          <cell r="H20" t="str">
            <v>NON</v>
          </cell>
          <cell r="I20" t="str">
            <v>FC1 63</v>
          </cell>
          <cell r="J20" t="str">
            <v>FC2 63</v>
          </cell>
          <cell r="K20" t="str">
            <v>FJ63</v>
          </cell>
          <cell r="L20" t="str">
            <v>FS63</v>
          </cell>
        </row>
        <row r="21">
          <cell r="A21">
            <v>69.010000000000005</v>
          </cell>
          <cell r="B21" t="str">
            <v>NON</v>
          </cell>
          <cell r="C21" t="str">
            <v>C1 77</v>
          </cell>
          <cell r="D21" t="str">
            <v>C2 77</v>
          </cell>
          <cell r="E21" t="str">
            <v>J77</v>
          </cell>
          <cell r="F21" t="str">
            <v>S77</v>
          </cell>
          <cell r="G21">
            <v>63.01</v>
          </cell>
          <cell r="H21" t="str">
            <v>NON</v>
          </cell>
          <cell r="I21" t="str">
            <v>FC1 69</v>
          </cell>
          <cell r="J21" t="str">
            <v>FC2 69</v>
          </cell>
          <cell r="K21" t="str">
            <v>FJ69</v>
          </cell>
          <cell r="L21" t="str">
            <v>FS69</v>
          </cell>
        </row>
        <row r="22">
          <cell r="A22">
            <v>77.010000000000005</v>
          </cell>
          <cell r="B22" t="str">
            <v>NON</v>
          </cell>
          <cell r="C22" t="str">
            <v>C1 85</v>
          </cell>
          <cell r="D22" t="str">
            <v>C2 85</v>
          </cell>
          <cell r="E22" t="str">
            <v>J85</v>
          </cell>
          <cell r="F22" t="str">
            <v>S85</v>
          </cell>
          <cell r="G22">
            <v>69.010000000000005</v>
          </cell>
          <cell r="H22" t="str">
            <v>NON</v>
          </cell>
          <cell r="I22" t="str">
            <v>FC1 +69</v>
          </cell>
          <cell r="J22" t="str">
            <v>FC2 +69</v>
          </cell>
          <cell r="K22" t="str">
            <v>FJ75</v>
          </cell>
          <cell r="L22" t="str">
            <v>FS75</v>
          </cell>
        </row>
        <row r="23">
          <cell r="A23">
            <v>85.01</v>
          </cell>
          <cell r="B23" t="str">
            <v>NON</v>
          </cell>
          <cell r="C23" t="str">
            <v>C1 94</v>
          </cell>
          <cell r="D23" t="str">
            <v>C2 94</v>
          </cell>
          <cell r="E23" t="str">
            <v>J94</v>
          </cell>
          <cell r="F23" t="str">
            <v>S94</v>
          </cell>
          <cell r="G23">
            <v>75.010000000000005</v>
          </cell>
          <cell r="H23" t="str">
            <v>NON</v>
          </cell>
          <cell r="I23" t="str">
            <v>FC1 +69</v>
          </cell>
          <cell r="J23" t="str">
            <v>FC2 +69</v>
          </cell>
          <cell r="K23" t="str">
            <v>FJ+75</v>
          </cell>
          <cell r="L23" t="str">
            <v>FS+75</v>
          </cell>
        </row>
        <row r="24">
          <cell r="A24">
            <v>94.01</v>
          </cell>
          <cell r="B24" t="str">
            <v>NON</v>
          </cell>
          <cell r="C24" t="str">
            <v>C1 +94</v>
          </cell>
          <cell r="D24" t="str">
            <v>C2 +94</v>
          </cell>
          <cell r="E24" t="str">
            <v>J105</v>
          </cell>
          <cell r="F24" t="str">
            <v>S105</v>
          </cell>
          <cell r="G24">
            <v>110</v>
          </cell>
          <cell r="H24" t="str">
            <v>NON</v>
          </cell>
          <cell r="I24" t="str">
            <v>FC1 +69</v>
          </cell>
          <cell r="J24" t="str">
            <v>FC2 +69</v>
          </cell>
          <cell r="K24" t="str">
            <v>FJ+75</v>
          </cell>
          <cell r="L24" t="str">
            <v>FS+75</v>
          </cell>
        </row>
        <row r="25">
          <cell r="A25">
            <v>105.01</v>
          </cell>
          <cell r="B25" t="str">
            <v>NON</v>
          </cell>
          <cell r="C25" t="str">
            <v>C1 +94</v>
          </cell>
          <cell r="D25" t="str">
            <v>C2 +94</v>
          </cell>
          <cell r="E25" t="str">
            <v>J+105</v>
          </cell>
          <cell r="F25" t="str">
            <v>S+105</v>
          </cell>
          <cell r="G25">
            <v>140</v>
          </cell>
          <cell r="H25" t="str">
            <v>NON</v>
          </cell>
          <cell r="I25" t="str">
            <v>FC1 +69</v>
          </cell>
          <cell r="J25" t="str">
            <v>FC2 +69</v>
          </cell>
          <cell r="K25" t="str">
            <v>FJ+75</v>
          </cell>
          <cell r="L25" t="str">
            <v>FS+75</v>
          </cell>
        </row>
        <row r="26">
          <cell r="A26">
            <v>110</v>
          </cell>
          <cell r="B26" t="str">
            <v>NON</v>
          </cell>
          <cell r="C26" t="str">
            <v>C1 +94</v>
          </cell>
          <cell r="D26" t="str">
            <v>C2 +94</v>
          </cell>
          <cell r="E26" t="str">
            <v>J+105</v>
          </cell>
          <cell r="F26" t="str">
            <v>S+105</v>
          </cell>
        </row>
        <row r="27">
          <cell r="A27">
            <v>120</v>
          </cell>
          <cell r="B27" t="str">
            <v>NON</v>
          </cell>
          <cell r="C27" t="str">
            <v>C1 +94</v>
          </cell>
          <cell r="D27" t="str">
            <v>C2 +94</v>
          </cell>
          <cell r="E27" t="str">
            <v>J+105</v>
          </cell>
          <cell r="F27" t="str">
            <v>S+105</v>
          </cell>
        </row>
        <row r="28">
          <cell r="A28">
            <v>130</v>
          </cell>
          <cell r="B28" t="str">
            <v>NON</v>
          </cell>
          <cell r="C28" t="str">
            <v>C1 +94</v>
          </cell>
          <cell r="D28" t="str">
            <v>C2 +94</v>
          </cell>
          <cell r="E28" t="str">
            <v>J+105</v>
          </cell>
          <cell r="F28" t="str">
            <v>S+105</v>
          </cell>
        </row>
        <row r="29">
          <cell r="A29">
            <v>140</v>
          </cell>
          <cell r="B29" t="str">
            <v>NON</v>
          </cell>
          <cell r="C29" t="str">
            <v>C1 +94</v>
          </cell>
          <cell r="D29" t="str">
            <v>C2 +94</v>
          </cell>
          <cell r="E29" t="str">
            <v>J+105</v>
          </cell>
          <cell r="F29" t="str">
            <v>S+105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CADETS  1"/>
      <sheetName val="CADETS 2"/>
      <sheetName val="JUNIORS"/>
      <sheetName val="SENIORS"/>
    </sheetNames>
    <sheetDataSet>
      <sheetData sheetId="0">
        <row r="1">
          <cell r="C1" t="str">
            <v>FC1 40</v>
          </cell>
          <cell r="D1" t="str">
            <v>FC1 44</v>
          </cell>
          <cell r="E1" t="str">
            <v>FC1 48</v>
          </cell>
          <cell r="F1" t="str">
            <v>FC1 53</v>
          </cell>
          <cell r="G1" t="str">
            <v>FC1 58</v>
          </cell>
          <cell r="H1" t="str">
            <v>FC1 63</v>
          </cell>
          <cell r="I1" t="str">
            <v>FC1 69</v>
          </cell>
          <cell r="J1" t="str">
            <v>FC1 +69</v>
          </cell>
          <cell r="K1" t="str">
            <v>FC2 44</v>
          </cell>
          <cell r="L1" t="str">
            <v>FC2 48</v>
          </cell>
          <cell r="M1" t="str">
            <v>FC2 53</v>
          </cell>
          <cell r="N1" t="str">
            <v>FC2 58</v>
          </cell>
          <cell r="O1" t="str">
            <v>FC2 63</v>
          </cell>
          <cell r="P1" t="str">
            <v>FC2 69</v>
          </cell>
          <cell r="Q1" t="str">
            <v>FC2 +69</v>
          </cell>
          <cell r="R1" t="str">
            <v>FJ48</v>
          </cell>
          <cell r="S1" t="str">
            <v>FJ53</v>
          </cell>
          <cell r="T1" t="str">
            <v>FJ58</v>
          </cell>
          <cell r="U1" t="str">
            <v>FJ63</v>
          </cell>
          <cell r="V1" t="str">
            <v>FJ69</v>
          </cell>
          <cell r="W1" t="str">
            <v>FJ75</v>
          </cell>
          <cell r="X1" t="str">
            <v>FJ+75</v>
          </cell>
          <cell r="Y1" t="str">
            <v>FS48</v>
          </cell>
          <cell r="Z1" t="str">
            <v>FS53</v>
          </cell>
          <cell r="AA1" t="str">
            <v>FS58</v>
          </cell>
          <cell r="AB1" t="str">
            <v>FS63</v>
          </cell>
          <cell r="AC1" t="str">
            <v>FS69</v>
          </cell>
          <cell r="AD1" t="str">
            <v>FS75</v>
          </cell>
          <cell r="AE1" t="str">
            <v>FS+75</v>
          </cell>
          <cell r="AF1" t="str">
            <v>C1 45</v>
          </cell>
          <cell r="AG1" t="str">
            <v>C1 50</v>
          </cell>
          <cell r="AH1" t="str">
            <v>C1 56</v>
          </cell>
          <cell r="AI1" t="str">
            <v>C1 62</v>
          </cell>
          <cell r="AJ1" t="str">
            <v>C1 69</v>
          </cell>
          <cell r="AK1" t="str">
            <v>C1 77</v>
          </cell>
          <cell r="AL1" t="str">
            <v>C1 85</v>
          </cell>
          <cell r="AM1" t="str">
            <v>C1 94</v>
          </cell>
          <cell r="AN1" t="str">
            <v>C1 +94</v>
          </cell>
          <cell r="AO1" t="str">
            <v>C2 50</v>
          </cell>
          <cell r="AP1" t="str">
            <v>C2 56</v>
          </cell>
          <cell r="AQ1" t="str">
            <v>C2 62</v>
          </cell>
          <cell r="AR1" t="str">
            <v>C2 69</v>
          </cell>
          <cell r="AS1" t="str">
            <v>C2 77</v>
          </cell>
          <cell r="AT1" t="str">
            <v>C2 85</v>
          </cell>
          <cell r="AU1" t="str">
            <v>C2 94</v>
          </cell>
          <cell r="AV1" t="str">
            <v>C2 +94</v>
          </cell>
          <cell r="AW1" t="str">
            <v>J56</v>
          </cell>
          <cell r="AX1" t="str">
            <v>J62</v>
          </cell>
          <cell r="AY1" t="str">
            <v>J69</v>
          </cell>
          <cell r="AZ1" t="str">
            <v>J77</v>
          </cell>
          <cell r="BA1" t="str">
            <v>J85</v>
          </cell>
          <cell r="BB1" t="str">
            <v>J94</v>
          </cell>
          <cell r="BC1" t="str">
            <v>J105</v>
          </cell>
          <cell r="BD1" t="str">
            <v>J+105</v>
          </cell>
          <cell r="BE1" t="str">
            <v>S56</v>
          </cell>
          <cell r="BF1" t="str">
            <v>S62</v>
          </cell>
          <cell r="BG1" t="str">
            <v>S69</v>
          </cell>
          <cell r="BH1" t="str">
            <v>S77</v>
          </cell>
          <cell r="BI1" t="str">
            <v>S85</v>
          </cell>
          <cell r="BJ1" t="str">
            <v>S94</v>
          </cell>
          <cell r="BK1" t="str">
            <v>S105</v>
          </cell>
          <cell r="BL1" t="str">
            <v>S+105</v>
          </cell>
        </row>
        <row r="2">
          <cell r="C2">
            <v>20</v>
          </cell>
          <cell r="D2">
            <v>25</v>
          </cell>
          <cell r="E2">
            <v>25</v>
          </cell>
          <cell r="F2">
            <v>35</v>
          </cell>
          <cell r="G2">
            <v>40</v>
          </cell>
          <cell r="H2">
            <v>45</v>
          </cell>
          <cell r="I2">
            <v>50</v>
          </cell>
          <cell r="J2">
            <v>60</v>
          </cell>
          <cell r="K2">
            <v>30</v>
          </cell>
          <cell r="L2">
            <v>35</v>
          </cell>
          <cell r="M2">
            <v>45</v>
          </cell>
          <cell r="N2">
            <v>50</v>
          </cell>
          <cell r="O2">
            <v>55</v>
          </cell>
          <cell r="P2">
            <v>60</v>
          </cell>
          <cell r="Q2">
            <v>70</v>
          </cell>
          <cell r="R2">
            <v>45</v>
          </cell>
          <cell r="S2">
            <v>55</v>
          </cell>
          <cell r="T2">
            <v>60</v>
          </cell>
          <cell r="U2">
            <v>65</v>
          </cell>
          <cell r="V2">
            <v>70</v>
          </cell>
          <cell r="W2">
            <v>80</v>
          </cell>
          <cell r="X2">
            <v>90</v>
          </cell>
          <cell r="Y2">
            <v>55</v>
          </cell>
          <cell r="Z2">
            <v>65</v>
          </cell>
          <cell r="AA2">
            <v>70</v>
          </cell>
          <cell r="AB2">
            <v>75</v>
          </cell>
          <cell r="AC2">
            <v>80</v>
          </cell>
          <cell r="AD2">
            <v>95</v>
          </cell>
          <cell r="AE2">
            <v>100</v>
          </cell>
          <cell r="AF2">
            <v>35</v>
          </cell>
          <cell r="AG2">
            <v>40</v>
          </cell>
          <cell r="AH2">
            <v>50</v>
          </cell>
          <cell r="AI2">
            <v>75</v>
          </cell>
          <cell r="AJ2">
            <v>85</v>
          </cell>
          <cell r="AK2">
            <v>90</v>
          </cell>
          <cell r="AL2">
            <v>100</v>
          </cell>
          <cell r="AM2">
            <v>110</v>
          </cell>
          <cell r="AN2">
            <v>120</v>
          </cell>
          <cell r="AO2">
            <v>45</v>
          </cell>
          <cell r="AP2">
            <v>65</v>
          </cell>
          <cell r="AQ2">
            <v>85</v>
          </cell>
          <cell r="AR2">
            <v>95</v>
          </cell>
          <cell r="AS2">
            <v>110</v>
          </cell>
          <cell r="AT2">
            <v>120</v>
          </cell>
          <cell r="AU2">
            <v>125</v>
          </cell>
          <cell r="AV2">
            <v>135</v>
          </cell>
          <cell r="AW2">
            <v>80</v>
          </cell>
          <cell r="AX2">
            <v>90</v>
          </cell>
          <cell r="AY2">
            <v>110</v>
          </cell>
          <cell r="AZ2">
            <v>130</v>
          </cell>
          <cell r="BA2">
            <v>145</v>
          </cell>
          <cell r="BB2">
            <v>150</v>
          </cell>
          <cell r="BC2">
            <v>155</v>
          </cell>
          <cell r="BD2">
            <v>165</v>
          </cell>
          <cell r="BE2">
            <v>95</v>
          </cell>
          <cell r="BF2">
            <v>120</v>
          </cell>
          <cell r="BG2">
            <v>130</v>
          </cell>
          <cell r="BH2">
            <v>150</v>
          </cell>
          <cell r="BI2">
            <v>165</v>
          </cell>
          <cell r="BJ2">
            <v>170</v>
          </cell>
          <cell r="BK2">
            <v>175</v>
          </cell>
          <cell r="BL2">
            <v>185</v>
          </cell>
        </row>
        <row r="3">
          <cell r="C3">
            <v>25</v>
          </cell>
          <cell r="D3">
            <v>35</v>
          </cell>
          <cell r="E3">
            <v>35</v>
          </cell>
          <cell r="F3">
            <v>45</v>
          </cell>
          <cell r="G3">
            <v>50</v>
          </cell>
          <cell r="H3">
            <v>55</v>
          </cell>
          <cell r="I3">
            <v>60</v>
          </cell>
          <cell r="J3">
            <v>70</v>
          </cell>
          <cell r="K3">
            <v>40</v>
          </cell>
          <cell r="L3">
            <v>45</v>
          </cell>
          <cell r="M3">
            <v>55</v>
          </cell>
          <cell r="N3">
            <v>60</v>
          </cell>
          <cell r="O3">
            <v>65</v>
          </cell>
          <cell r="P3">
            <v>70</v>
          </cell>
          <cell r="Q3">
            <v>80</v>
          </cell>
          <cell r="R3">
            <v>55</v>
          </cell>
          <cell r="S3">
            <v>65</v>
          </cell>
          <cell r="T3">
            <v>70</v>
          </cell>
          <cell r="U3">
            <v>75</v>
          </cell>
          <cell r="V3">
            <v>80</v>
          </cell>
          <cell r="W3">
            <v>95</v>
          </cell>
          <cell r="X3">
            <v>100</v>
          </cell>
          <cell r="Y3">
            <v>65</v>
          </cell>
          <cell r="Z3">
            <v>75</v>
          </cell>
          <cell r="AA3">
            <v>80</v>
          </cell>
          <cell r="AB3">
            <v>85</v>
          </cell>
          <cell r="AC3">
            <v>90</v>
          </cell>
          <cell r="AD3">
            <v>105</v>
          </cell>
          <cell r="AE3">
            <v>110</v>
          </cell>
          <cell r="AF3">
            <v>50</v>
          </cell>
          <cell r="AG3">
            <v>55</v>
          </cell>
          <cell r="AH3">
            <v>70</v>
          </cell>
          <cell r="AI3">
            <v>95</v>
          </cell>
          <cell r="AJ3">
            <v>105</v>
          </cell>
          <cell r="AK3">
            <v>110</v>
          </cell>
          <cell r="AL3">
            <v>120</v>
          </cell>
          <cell r="AM3">
            <v>130</v>
          </cell>
          <cell r="AN3">
            <v>140</v>
          </cell>
          <cell r="AO3">
            <v>65</v>
          </cell>
          <cell r="AP3">
            <v>85</v>
          </cell>
          <cell r="AQ3">
            <v>105</v>
          </cell>
          <cell r="AR3">
            <v>115</v>
          </cell>
          <cell r="AS3">
            <v>130</v>
          </cell>
          <cell r="AT3">
            <v>140</v>
          </cell>
          <cell r="AU3">
            <v>145</v>
          </cell>
          <cell r="AV3">
            <v>155</v>
          </cell>
          <cell r="AW3">
            <v>100</v>
          </cell>
          <cell r="AX3">
            <v>120</v>
          </cell>
          <cell r="AY3">
            <v>130</v>
          </cell>
          <cell r="AZ3">
            <v>150</v>
          </cell>
          <cell r="BA3">
            <v>165</v>
          </cell>
          <cell r="BB3">
            <v>170</v>
          </cell>
          <cell r="BC3">
            <v>175</v>
          </cell>
          <cell r="BD3">
            <v>185</v>
          </cell>
          <cell r="BE3">
            <v>115</v>
          </cell>
          <cell r="BF3">
            <v>135</v>
          </cell>
          <cell r="BG3">
            <v>150</v>
          </cell>
          <cell r="BH3">
            <v>170</v>
          </cell>
          <cell r="BI3">
            <v>185</v>
          </cell>
          <cell r="BJ3">
            <v>190</v>
          </cell>
          <cell r="BK3">
            <v>195</v>
          </cell>
          <cell r="BL3">
            <v>205</v>
          </cell>
        </row>
        <row r="4">
          <cell r="C4">
            <v>35</v>
          </cell>
          <cell r="D4">
            <v>40</v>
          </cell>
          <cell r="E4">
            <v>45</v>
          </cell>
          <cell r="F4">
            <v>55</v>
          </cell>
          <cell r="G4">
            <v>60</v>
          </cell>
          <cell r="H4">
            <v>65</v>
          </cell>
          <cell r="I4">
            <v>70</v>
          </cell>
          <cell r="J4">
            <v>80</v>
          </cell>
          <cell r="K4">
            <v>50</v>
          </cell>
          <cell r="L4">
            <v>55</v>
          </cell>
          <cell r="M4">
            <v>65</v>
          </cell>
          <cell r="N4">
            <v>70</v>
          </cell>
          <cell r="O4">
            <v>75</v>
          </cell>
          <cell r="P4">
            <v>80</v>
          </cell>
          <cell r="Q4">
            <v>95</v>
          </cell>
          <cell r="R4">
            <v>65</v>
          </cell>
          <cell r="S4">
            <v>75</v>
          </cell>
          <cell r="T4">
            <v>80</v>
          </cell>
          <cell r="U4">
            <v>85</v>
          </cell>
          <cell r="V4">
            <v>90</v>
          </cell>
          <cell r="W4">
            <v>105</v>
          </cell>
          <cell r="X4">
            <v>110</v>
          </cell>
          <cell r="Y4">
            <v>75</v>
          </cell>
          <cell r="Z4">
            <v>85</v>
          </cell>
          <cell r="AA4">
            <v>90</v>
          </cell>
          <cell r="AB4">
            <v>95</v>
          </cell>
          <cell r="AC4">
            <v>105</v>
          </cell>
          <cell r="AD4">
            <v>115</v>
          </cell>
          <cell r="AE4">
            <v>125</v>
          </cell>
          <cell r="AF4">
            <v>60</v>
          </cell>
          <cell r="AG4">
            <v>65</v>
          </cell>
          <cell r="AH4">
            <v>85</v>
          </cell>
          <cell r="AI4">
            <v>105</v>
          </cell>
          <cell r="AJ4">
            <v>115</v>
          </cell>
          <cell r="AK4">
            <v>130</v>
          </cell>
          <cell r="AL4">
            <v>140</v>
          </cell>
          <cell r="AM4">
            <v>145</v>
          </cell>
          <cell r="AN4">
            <v>155</v>
          </cell>
          <cell r="AO4">
            <v>80</v>
          </cell>
          <cell r="AP4">
            <v>100</v>
          </cell>
          <cell r="AQ4">
            <v>120</v>
          </cell>
          <cell r="AR4">
            <v>130</v>
          </cell>
          <cell r="AS4">
            <v>150</v>
          </cell>
          <cell r="AT4">
            <v>160</v>
          </cell>
          <cell r="AU4">
            <v>165</v>
          </cell>
          <cell r="AV4">
            <v>175</v>
          </cell>
          <cell r="AW4">
            <v>115</v>
          </cell>
          <cell r="AX4">
            <v>135</v>
          </cell>
          <cell r="AY4">
            <v>150</v>
          </cell>
          <cell r="AZ4">
            <v>170</v>
          </cell>
          <cell r="BA4">
            <v>185</v>
          </cell>
          <cell r="BB4">
            <v>190</v>
          </cell>
          <cell r="BC4">
            <v>195</v>
          </cell>
          <cell r="BD4">
            <v>205</v>
          </cell>
          <cell r="BE4">
            <v>130</v>
          </cell>
          <cell r="BF4">
            <v>150</v>
          </cell>
          <cell r="BG4">
            <v>170</v>
          </cell>
          <cell r="BH4">
            <v>190</v>
          </cell>
          <cell r="BI4">
            <v>205</v>
          </cell>
          <cell r="BJ4">
            <v>215</v>
          </cell>
          <cell r="BK4">
            <v>220</v>
          </cell>
          <cell r="BL4">
            <v>225</v>
          </cell>
        </row>
        <row r="5">
          <cell r="C5">
            <v>45</v>
          </cell>
          <cell r="D5">
            <v>50</v>
          </cell>
          <cell r="E5">
            <v>55</v>
          </cell>
          <cell r="F5">
            <v>65</v>
          </cell>
          <cell r="G5">
            <v>70</v>
          </cell>
          <cell r="H5">
            <v>75</v>
          </cell>
          <cell r="I5">
            <v>80</v>
          </cell>
          <cell r="J5">
            <v>95</v>
          </cell>
          <cell r="K5">
            <v>60</v>
          </cell>
          <cell r="L5">
            <v>65</v>
          </cell>
          <cell r="M5">
            <v>75</v>
          </cell>
          <cell r="N5">
            <v>80</v>
          </cell>
          <cell r="O5">
            <v>85</v>
          </cell>
          <cell r="P5">
            <v>90</v>
          </cell>
          <cell r="Q5">
            <v>105</v>
          </cell>
          <cell r="R5">
            <v>75</v>
          </cell>
          <cell r="S5">
            <v>85</v>
          </cell>
          <cell r="T5">
            <v>90</v>
          </cell>
          <cell r="U5">
            <v>95</v>
          </cell>
          <cell r="V5">
            <v>105</v>
          </cell>
          <cell r="W5">
            <v>115</v>
          </cell>
          <cell r="X5">
            <v>125</v>
          </cell>
          <cell r="Y5">
            <v>85</v>
          </cell>
          <cell r="Z5">
            <v>95</v>
          </cell>
          <cell r="AA5">
            <v>100</v>
          </cell>
          <cell r="AB5">
            <v>110</v>
          </cell>
          <cell r="AC5">
            <v>120</v>
          </cell>
          <cell r="AD5">
            <v>130</v>
          </cell>
          <cell r="AE5">
            <v>140</v>
          </cell>
          <cell r="AF5">
            <v>75</v>
          </cell>
          <cell r="AG5">
            <v>80</v>
          </cell>
          <cell r="AH5">
            <v>100</v>
          </cell>
          <cell r="AI5">
            <v>120</v>
          </cell>
          <cell r="AJ5">
            <v>130</v>
          </cell>
          <cell r="AK5">
            <v>150</v>
          </cell>
          <cell r="AL5">
            <v>160</v>
          </cell>
          <cell r="AM5">
            <v>165</v>
          </cell>
          <cell r="AN5">
            <v>175</v>
          </cell>
          <cell r="AO5">
            <v>95</v>
          </cell>
          <cell r="AP5">
            <v>115</v>
          </cell>
          <cell r="AQ5">
            <v>135</v>
          </cell>
          <cell r="AR5">
            <v>150</v>
          </cell>
          <cell r="AS5">
            <v>170</v>
          </cell>
          <cell r="AT5">
            <v>180</v>
          </cell>
          <cell r="AU5">
            <v>185</v>
          </cell>
          <cell r="AV5">
            <v>195</v>
          </cell>
          <cell r="AW5">
            <v>130</v>
          </cell>
          <cell r="AX5">
            <v>150</v>
          </cell>
          <cell r="AY5">
            <v>170</v>
          </cell>
          <cell r="AZ5">
            <v>190</v>
          </cell>
          <cell r="BA5">
            <v>205</v>
          </cell>
          <cell r="BB5">
            <v>215</v>
          </cell>
          <cell r="BC5">
            <v>220</v>
          </cell>
          <cell r="BD5">
            <v>225</v>
          </cell>
          <cell r="BE5">
            <v>145</v>
          </cell>
          <cell r="BF5">
            <v>170</v>
          </cell>
          <cell r="BG5">
            <v>190</v>
          </cell>
          <cell r="BH5">
            <v>210</v>
          </cell>
          <cell r="BI5">
            <v>225</v>
          </cell>
          <cell r="BJ5">
            <v>235</v>
          </cell>
          <cell r="BK5">
            <v>245</v>
          </cell>
          <cell r="BL5">
            <v>250</v>
          </cell>
        </row>
        <row r="6">
          <cell r="C6">
            <v>50</v>
          </cell>
          <cell r="D6">
            <v>60</v>
          </cell>
          <cell r="E6">
            <v>65</v>
          </cell>
          <cell r="F6">
            <v>75</v>
          </cell>
          <cell r="G6">
            <v>80</v>
          </cell>
          <cell r="H6">
            <v>85</v>
          </cell>
          <cell r="I6">
            <v>90</v>
          </cell>
          <cell r="J6">
            <v>105</v>
          </cell>
          <cell r="K6">
            <v>70</v>
          </cell>
          <cell r="L6">
            <v>75</v>
          </cell>
          <cell r="M6">
            <v>85</v>
          </cell>
          <cell r="N6">
            <v>90</v>
          </cell>
          <cell r="O6">
            <v>95</v>
          </cell>
          <cell r="P6">
            <v>105</v>
          </cell>
          <cell r="Q6">
            <v>115</v>
          </cell>
          <cell r="R6">
            <v>85</v>
          </cell>
          <cell r="S6">
            <v>95</v>
          </cell>
          <cell r="T6">
            <v>100</v>
          </cell>
          <cell r="U6">
            <v>110</v>
          </cell>
          <cell r="V6">
            <v>120</v>
          </cell>
          <cell r="W6">
            <v>130</v>
          </cell>
          <cell r="X6">
            <v>140</v>
          </cell>
          <cell r="Y6">
            <v>95</v>
          </cell>
          <cell r="Z6">
            <v>105</v>
          </cell>
          <cell r="AA6">
            <v>115</v>
          </cell>
          <cell r="AB6">
            <v>125</v>
          </cell>
          <cell r="AC6">
            <v>135</v>
          </cell>
          <cell r="AD6">
            <v>145</v>
          </cell>
          <cell r="AE6">
            <v>150</v>
          </cell>
          <cell r="AF6">
            <v>90</v>
          </cell>
          <cell r="AG6">
            <v>95</v>
          </cell>
          <cell r="AH6">
            <v>115</v>
          </cell>
          <cell r="AI6">
            <v>135</v>
          </cell>
          <cell r="AJ6">
            <v>150</v>
          </cell>
          <cell r="AK6">
            <v>170</v>
          </cell>
          <cell r="AL6">
            <v>180</v>
          </cell>
          <cell r="AM6">
            <v>185</v>
          </cell>
          <cell r="AN6">
            <v>195</v>
          </cell>
          <cell r="AO6">
            <v>110</v>
          </cell>
          <cell r="AP6">
            <v>130</v>
          </cell>
          <cell r="AQ6">
            <v>150</v>
          </cell>
          <cell r="AR6">
            <v>170</v>
          </cell>
          <cell r="AS6">
            <v>185</v>
          </cell>
          <cell r="AT6">
            <v>200</v>
          </cell>
          <cell r="AU6">
            <v>210</v>
          </cell>
          <cell r="AV6">
            <v>220</v>
          </cell>
          <cell r="AW6">
            <v>145</v>
          </cell>
          <cell r="AX6">
            <v>170</v>
          </cell>
          <cell r="AY6">
            <v>190</v>
          </cell>
          <cell r="AZ6">
            <v>210</v>
          </cell>
          <cell r="BA6">
            <v>225</v>
          </cell>
          <cell r="BB6">
            <v>235</v>
          </cell>
          <cell r="BC6">
            <v>245</v>
          </cell>
          <cell r="BD6">
            <v>250</v>
          </cell>
          <cell r="BE6">
            <v>170</v>
          </cell>
          <cell r="BF6">
            <v>190</v>
          </cell>
          <cell r="BG6">
            <v>220</v>
          </cell>
          <cell r="BH6">
            <v>240</v>
          </cell>
          <cell r="BI6">
            <v>250</v>
          </cell>
          <cell r="BJ6">
            <v>260</v>
          </cell>
          <cell r="BK6">
            <v>270</v>
          </cell>
          <cell r="BL6">
            <v>280</v>
          </cell>
        </row>
        <row r="7">
          <cell r="C7">
            <v>60</v>
          </cell>
          <cell r="D7">
            <v>70</v>
          </cell>
          <cell r="E7">
            <v>75</v>
          </cell>
          <cell r="F7">
            <v>85</v>
          </cell>
          <cell r="G7">
            <v>90</v>
          </cell>
          <cell r="H7">
            <v>95</v>
          </cell>
          <cell r="I7">
            <v>105</v>
          </cell>
          <cell r="J7">
            <v>115</v>
          </cell>
          <cell r="K7">
            <v>80</v>
          </cell>
          <cell r="L7">
            <v>85</v>
          </cell>
          <cell r="M7">
            <v>95</v>
          </cell>
          <cell r="N7">
            <v>100</v>
          </cell>
          <cell r="O7">
            <v>110</v>
          </cell>
          <cell r="P7">
            <v>120</v>
          </cell>
          <cell r="Q7">
            <v>130</v>
          </cell>
          <cell r="R7">
            <v>95</v>
          </cell>
          <cell r="S7">
            <v>105</v>
          </cell>
          <cell r="T7">
            <v>115</v>
          </cell>
          <cell r="U7">
            <v>125</v>
          </cell>
          <cell r="V7">
            <v>135</v>
          </cell>
          <cell r="W7">
            <v>145</v>
          </cell>
          <cell r="X7">
            <v>150</v>
          </cell>
          <cell r="Y7">
            <v>110</v>
          </cell>
          <cell r="Z7">
            <v>120</v>
          </cell>
          <cell r="AA7">
            <v>130</v>
          </cell>
          <cell r="AB7">
            <v>140</v>
          </cell>
          <cell r="AC7">
            <v>150</v>
          </cell>
          <cell r="AD7">
            <v>160</v>
          </cell>
          <cell r="AE7">
            <v>170</v>
          </cell>
          <cell r="AF7">
            <v>105</v>
          </cell>
          <cell r="AG7">
            <v>110</v>
          </cell>
          <cell r="AH7">
            <v>130</v>
          </cell>
          <cell r="AI7">
            <v>150</v>
          </cell>
          <cell r="AJ7">
            <v>170</v>
          </cell>
          <cell r="AK7">
            <v>185</v>
          </cell>
          <cell r="AL7">
            <v>200</v>
          </cell>
          <cell r="AM7">
            <v>210</v>
          </cell>
          <cell r="AN7">
            <v>220</v>
          </cell>
          <cell r="AO7">
            <v>120</v>
          </cell>
          <cell r="AP7">
            <v>145</v>
          </cell>
          <cell r="AQ7">
            <v>170</v>
          </cell>
          <cell r="AR7">
            <v>190</v>
          </cell>
          <cell r="AS7">
            <v>200</v>
          </cell>
          <cell r="AT7">
            <v>220</v>
          </cell>
          <cell r="AU7">
            <v>225</v>
          </cell>
          <cell r="AV7">
            <v>235</v>
          </cell>
          <cell r="AW7">
            <v>170</v>
          </cell>
          <cell r="AX7">
            <v>190</v>
          </cell>
          <cell r="AY7">
            <v>220</v>
          </cell>
          <cell r="AZ7">
            <v>240</v>
          </cell>
          <cell r="BA7">
            <v>250</v>
          </cell>
          <cell r="BB7">
            <v>260</v>
          </cell>
          <cell r="BC7">
            <v>270</v>
          </cell>
          <cell r="BD7">
            <v>280</v>
          </cell>
          <cell r="BE7">
            <v>190</v>
          </cell>
          <cell r="BF7">
            <v>210</v>
          </cell>
          <cell r="BG7">
            <v>240</v>
          </cell>
          <cell r="BH7">
            <v>265</v>
          </cell>
          <cell r="BI7">
            <v>280</v>
          </cell>
          <cell r="BJ7">
            <v>290</v>
          </cell>
          <cell r="BK7">
            <v>300</v>
          </cell>
          <cell r="BL7">
            <v>310</v>
          </cell>
        </row>
        <row r="8">
          <cell r="C8">
            <v>70</v>
          </cell>
          <cell r="D8">
            <v>80</v>
          </cell>
          <cell r="E8">
            <v>85</v>
          </cell>
          <cell r="F8">
            <v>95</v>
          </cell>
          <cell r="G8">
            <v>100</v>
          </cell>
          <cell r="H8">
            <v>110</v>
          </cell>
          <cell r="I8">
            <v>120</v>
          </cell>
          <cell r="J8">
            <v>130</v>
          </cell>
          <cell r="K8">
            <v>90</v>
          </cell>
          <cell r="L8">
            <v>95</v>
          </cell>
          <cell r="M8">
            <v>105</v>
          </cell>
          <cell r="N8">
            <v>115</v>
          </cell>
          <cell r="O8">
            <v>125</v>
          </cell>
          <cell r="P8">
            <v>135</v>
          </cell>
          <cell r="Q8">
            <v>145</v>
          </cell>
          <cell r="R8">
            <v>110</v>
          </cell>
          <cell r="S8">
            <v>120</v>
          </cell>
          <cell r="T8">
            <v>130</v>
          </cell>
          <cell r="U8">
            <v>140</v>
          </cell>
          <cell r="V8">
            <v>150</v>
          </cell>
          <cell r="W8">
            <v>160</v>
          </cell>
          <cell r="X8">
            <v>170</v>
          </cell>
          <cell r="Y8">
            <v>125</v>
          </cell>
          <cell r="Z8">
            <v>140</v>
          </cell>
          <cell r="AA8">
            <v>150</v>
          </cell>
          <cell r="AB8">
            <v>160</v>
          </cell>
          <cell r="AC8">
            <v>170</v>
          </cell>
          <cell r="AD8">
            <v>180</v>
          </cell>
          <cell r="AE8">
            <v>190</v>
          </cell>
          <cell r="AF8">
            <v>115</v>
          </cell>
          <cell r="AG8">
            <v>120</v>
          </cell>
          <cell r="AH8">
            <v>145</v>
          </cell>
          <cell r="AI8">
            <v>170</v>
          </cell>
          <cell r="AJ8">
            <v>190</v>
          </cell>
          <cell r="AK8">
            <v>200</v>
          </cell>
          <cell r="AL8">
            <v>220</v>
          </cell>
          <cell r="AM8">
            <v>225</v>
          </cell>
          <cell r="AN8">
            <v>235</v>
          </cell>
          <cell r="AO8">
            <v>135</v>
          </cell>
          <cell r="AP8">
            <v>170</v>
          </cell>
          <cell r="AQ8">
            <v>190</v>
          </cell>
          <cell r="AR8">
            <v>210</v>
          </cell>
          <cell r="AS8">
            <v>220</v>
          </cell>
          <cell r="AT8">
            <v>240</v>
          </cell>
          <cell r="AU8">
            <v>250</v>
          </cell>
          <cell r="AV8">
            <v>260</v>
          </cell>
          <cell r="AW8">
            <v>190</v>
          </cell>
          <cell r="AX8">
            <v>210</v>
          </cell>
          <cell r="AY8">
            <v>240</v>
          </cell>
          <cell r="AZ8">
            <v>260</v>
          </cell>
          <cell r="BA8">
            <v>280</v>
          </cell>
          <cell r="BB8">
            <v>290</v>
          </cell>
          <cell r="BC8">
            <v>300</v>
          </cell>
          <cell r="BD8">
            <v>310</v>
          </cell>
          <cell r="BE8">
            <v>210</v>
          </cell>
          <cell r="BF8">
            <v>230</v>
          </cell>
          <cell r="BG8">
            <v>260</v>
          </cell>
          <cell r="BH8">
            <v>285</v>
          </cell>
          <cell r="BI8">
            <v>300</v>
          </cell>
          <cell r="BJ8">
            <v>310</v>
          </cell>
          <cell r="BK8">
            <v>325</v>
          </cell>
          <cell r="BL8">
            <v>330</v>
          </cell>
        </row>
        <row r="9">
          <cell r="C9">
            <v>80</v>
          </cell>
          <cell r="D9">
            <v>90</v>
          </cell>
          <cell r="E9">
            <v>95</v>
          </cell>
          <cell r="F9">
            <v>105</v>
          </cell>
          <cell r="G9">
            <v>115</v>
          </cell>
          <cell r="H9">
            <v>125</v>
          </cell>
          <cell r="I9">
            <v>135</v>
          </cell>
          <cell r="J9">
            <v>145</v>
          </cell>
          <cell r="K9">
            <v>100</v>
          </cell>
          <cell r="L9">
            <v>110</v>
          </cell>
          <cell r="M9">
            <v>120</v>
          </cell>
          <cell r="N9">
            <v>130</v>
          </cell>
          <cell r="O9">
            <v>140</v>
          </cell>
          <cell r="P9">
            <v>150</v>
          </cell>
          <cell r="Q9">
            <v>160</v>
          </cell>
          <cell r="R9">
            <v>125</v>
          </cell>
          <cell r="S9">
            <v>135</v>
          </cell>
          <cell r="T9">
            <v>150</v>
          </cell>
          <cell r="U9">
            <v>160</v>
          </cell>
          <cell r="V9">
            <v>170</v>
          </cell>
          <cell r="W9">
            <v>180</v>
          </cell>
          <cell r="X9">
            <v>190</v>
          </cell>
          <cell r="Y9">
            <v>140</v>
          </cell>
          <cell r="Z9">
            <v>160</v>
          </cell>
          <cell r="AA9">
            <v>170</v>
          </cell>
          <cell r="AB9">
            <v>180</v>
          </cell>
          <cell r="AC9">
            <v>190</v>
          </cell>
          <cell r="AD9">
            <v>195</v>
          </cell>
          <cell r="AE9">
            <v>210</v>
          </cell>
          <cell r="AF9">
            <v>130</v>
          </cell>
          <cell r="AG9">
            <v>135</v>
          </cell>
          <cell r="AH9">
            <v>170</v>
          </cell>
          <cell r="AI9">
            <v>190</v>
          </cell>
          <cell r="AJ9">
            <v>210</v>
          </cell>
          <cell r="AK9">
            <v>220</v>
          </cell>
          <cell r="AL9">
            <v>240</v>
          </cell>
          <cell r="AM9">
            <v>250</v>
          </cell>
          <cell r="AN9">
            <v>260</v>
          </cell>
          <cell r="AO9">
            <v>150</v>
          </cell>
          <cell r="AP9">
            <v>190</v>
          </cell>
          <cell r="AQ9">
            <v>210</v>
          </cell>
          <cell r="AR9">
            <v>230</v>
          </cell>
          <cell r="AS9">
            <v>250</v>
          </cell>
          <cell r="AT9">
            <v>260</v>
          </cell>
          <cell r="AU9">
            <v>280</v>
          </cell>
          <cell r="AV9">
            <v>280</v>
          </cell>
          <cell r="AW9">
            <v>210</v>
          </cell>
          <cell r="AX9">
            <v>230</v>
          </cell>
          <cell r="AY9">
            <v>250</v>
          </cell>
          <cell r="AZ9">
            <v>285</v>
          </cell>
          <cell r="BA9">
            <v>300</v>
          </cell>
          <cell r="BB9">
            <v>310</v>
          </cell>
          <cell r="BC9">
            <v>325</v>
          </cell>
          <cell r="BD9">
            <v>330</v>
          </cell>
          <cell r="BE9">
            <v>225</v>
          </cell>
          <cell r="BF9">
            <v>255</v>
          </cell>
          <cell r="BG9">
            <v>275</v>
          </cell>
          <cell r="BH9">
            <v>305</v>
          </cell>
          <cell r="BI9">
            <v>325</v>
          </cell>
          <cell r="BJ9">
            <v>330</v>
          </cell>
          <cell r="BK9">
            <v>345</v>
          </cell>
          <cell r="BL9">
            <v>355</v>
          </cell>
        </row>
        <row r="10">
          <cell r="C10">
            <v>1000</v>
          </cell>
          <cell r="D10">
            <v>1000</v>
          </cell>
          <cell r="E10">
            <v>1000</v>
          </cell>
          <cell r="F10">
            <v>1000</v>
          </cell>
          <cell r="G10">
            <v>1000</v>
          </cell>
          <cell r="H10">
            <v>1000</v>
          </cell>
          <cell r="I10">
            <v>1000</v>
          </cell>
          <cell r="J10">
            <v>1000</v>
          </cell>
          <cell r="K10">
            <v>1000</v>
          </cell>
          <cell r="L10">
            <v>1000</v>
          </cell>
          <cell r="M10">
            <v>1000</v>
          </cell>
          <cell r="N10">
            <v>1000</v>
          </cell>
          <cell r="O10">
            <v>1000</v>
          </cell>
          <cell r="P10">
            <v>1000</v>
          </cell>
          <cell r="Q10">
            <v>1000</v>
          </cell>
          <cell r="R10">
            <v>1000</v>
          </cell>
          <cell r="S10">
            <v>1000</v>
          </cell>
          <cell r="T10">
            <v>1000</v>
          </cell>
          <cell r="U10">
            <v>1000</v>
          </cell>
          <cell r="V10">
            <v>1000</v>
          </cell>
          <cell r="W10">
            <v>1000</v>
          </cell>
          <cell r="X10">
            <v>1000</v>
          </cell>
          <cell r="Y10">
            <v>155</v>
          </cell>
          <cell r="Z10">
            <v>175</v>
          </cell>
          <cell r="AA10">
            <v>190</v>
          </cell>
          <cell r="AB10">
            <v>200</v>
          </cell>
          <cell r="AC10">
            <v>205</v>
          </cell>
          <cell r="AD10">
            <v>210</v>
          </cell>
          <cell r="AE10">
            <v>225</v>
          </cell>
          <cell r="AF10">
            <v>1000</v>
          </cell>
          <cell r="AG10">
            <v>1000</v>
          </cell>
          <cell r="AH10">
            <v>1000</v>
          </cell>
          <cell r="AI10">
            <v>1000</v>
          </cell>
          <cell r="AJ10">
            <v>1000</v>
          </cell>
          <cell r="AK10">
            <v>1000</v>
          </cell>
          <cell r="AL10">
            <v>10000</v>
          </cell>
          <cell r="AM10">
            <v>1000</v>
          </cell>
          <cell r="AN10">
            <v>1000</v>
          </cell>
          <cell r="AO10">
            <v>1000</v>
          </cell>
          <cell r="AP10">
            <v>1000</v>
          </cell>
          <cell r="AQ10">
            <v>1000</v>
          </cell>
          <cell r="AR10">
            <v>1000</v>
          </cell>
          <cell r="AS10">
            <v>1000</v>
          </cell>
          <cell r="AT10">
            <v>10000</v>
          </cell>
          <cell r="AU10">
            <v>1000</v>
          </cell>
          <cell r="AV10">
            <v>1000</v>
          </cell>
          <cell r="AW10">
            <v>1000</v>
          </cell>
          <cell r="AX10">
            <v>1000</v>
          </cell>
          <cell r="AY10">
            <v>1000</v>
          </cell>
          <cell r="AZ10">
            <v>10000</v>
          </cell>
          <cell r="BA10">
            <v>1000</v>
          </cell>
          <cell r="BB10">
            <v>1000</v>
          </cell>
          <cell r="BC10">
            <v>1000</v>
          </cell>
          <cell r="BD10">
            <v>10000</v>
          </cell>
          <cell r="BE10">
            <v>240</v>
          </cell>
          <cell r="BF10">
            <v>270</v>
          </cell>
          <cell r="BG10">
            <v>290</v>
          </cell>
          <cell r="BH10">
            <v>320</v>
          </cell>
          <cell r="BI10">
            <v>345</v>
          </cell>
          <cell r="BJ10">
            <v>355</v>
          </cell>
          <cell r="BK10">
            <v>365</v>
          </cell>
          <cell r="BL10">
            <v>375</v>
          </cell>
        </row>
        <row r="11">
          <cell r="B11" t="str">
            <v>MINIME</v>
          </cell>
          <cell r="C11" t="str">
            <v>CADET</v>
          </cell>
          <cell r="D11" t="str">
            <v>CADET</v>
          </cell>
          <cell r="E11" t="str">
            <v>JUNIOR</v>
          </cell>
          <cell r="F11" t="str">
            <v>SENIOR</v>
          </cell>
          <cell r="G11">
            <v>0</v>
          </cell>
          <cell r="H11" t="str">
            <v>MINIME</v>
          </cell>
          <cell r="I11" t="str">
            <v>CADETTE</v>
          </cell>
          <cell r="J11" t="str">
            <v>CADETTE</v>
          </cell>
          <cell r="K11" t="str">
            <v>JUNIOR</v>
          </cell>
          <cell r="L11" t="str">
            <v>SENIOR</v>
          </cell>
        </row>
        <row r="12">
          <cell r="A12">
            <v>20.010000000000002</v>
          </cell>
          <cell r="B12" t="str">
            <v>NON</v>
          </cell>
          <cell r="C12" t="str">
            <v>C1 45</v>
          </cell>
          <cell r="D12" t="str">
            <v>C2 50</v>
          </cell>
          <cell r="E12" t="str">
            <v>J56</v>
          </cell>
          <cell r="F12" t="str">
            <v>S56</v>
          </cell>
          <cell r="G12">
            <v>20.010000000000002</v>
          </cell>
          <cell r="H12" t="str">
            <v>NON</v>
          </cell>
          <cell r="I12" t="str">
            <v>FC1 40</v>
          </cell>
          <cell r="J12" t="str">
            <v>FC2 44</v>
          </cell>
          <cell r="K12" t="str">
            <v>FJ48</v>
          </cell>
          <cell r="L12" t="str">
            <v>FS48</v>
          </cell>
        </row>
        <row r="13">
          <cell r="A13">
            <v>34.01</v>
          </cell>
          <cell r="B13" t="str">
            <v>NON</v>
          </cell>
          <cell r="C13" t="str">
            <v>C1 45</v>
          </cell>
          <cell r="D13" t="str">
            <v>C2 50</v>
          </cell>
          <cell r="E13" t="str">
            <v>J56</v>
          </cell>
          <cell r="F13" t="str">
            <v>S56</v>
          </cell>
          <cell r="G13">
            <v>30.01</v>
          </cell>
          <cell r="H13" t="str">
            <v>NON</v>
          </cell>
          <cell r="I13" t="str">
            <v>FC1 40</v>
          </cell>
          <cell r="J13" t="str">
            <v>FC2 44</v>
          </cell>
          <cell r="K13" t="str">
            <v>FJ48</v>
          </cell>
          <cell r="L13" t="str">
            <v>FS48</v>
          </cell>
        </row>
        <row r="14">
          <cell r="A14">
            <v>38.01</v>
          </cell>
          <cell r="B14" t="str">
            <v>NON</v>
          </cell>
          <cell r="C14" t="str">
            <v>C1 45</v>
          </cell>
          <cell r="D14" t="str">
            <v>C2 50</v>
          </cell>
          <cell r="E14" t="str">
            <v>J56</v>
          </cell>
          <cell r="F14" t="str">
            <v>S56</v>
          </cell>
          <cell r="G14">
            <v>35.01</v>
          </cell>
          <cell r="H14" t="str">
            <v>NON</v>
          </cell>
          <cell r="I14" t="str">
            <v>FC1 40</v>
          </cell>
          <cell r="J14" t="str">
            <v>FC2 44</v>
          </cell>
          <cell r="K14" t="str">
            <v>FJ48</v>
          </cell>
          <cell r="L14" t="str">
            <v>FS48</v>
          </cell>
        </row>
        <row r="15">
          <cell r="A15">
            <v>40.01</v>
          </cell>
          <cell r="B15" t="str">
            <v>NON</v>
          </cell>
          <cell r="C15" t="str">
            <v>C1 45</v>
          </cell>
          <cell r="D15" t="str">
            <v>C2 50</v>
          </cell>
          <cell r="E15" t="str">
            <v>J56</v>
          </cell>
          <cell r="F15" t="str">
            <v>S56</v>
          </cell>
          <cell r="G15">
            <v>36.01</v>
          </cell>
          <cell r="H15" t="str">
            <v>NON</v>
          </cell>
          <cell r="I15" t="str">
            <v>FC1 40</v>
          </cell>
          <cell r="J15" t="str">
            <v>FC2 44</v>
          </cell>
          <cell r="K15" t="str">
            <v>FJ48</v>
          </cell>
          <cell r="L15" t="str">
            <v>FS48</v>
          </cell>
        </row>
        <row r="16">
          <cell r="A16">
            <v>45.01</v>
          </cell>
          <cell r="B16" t="str">
            <v>NON</v>
          </cell>
          <cell r="C16" t="str">
            <v>C1 50</v>
          </cell>
          <cell r="D16" t="str">
            <v>C2 50</v>
          </cell>
          <cell r="E16" t="str">
            <v>J56</v>
          </cell>
          <cell r="F16" t="str">
            <v>S56</v>
          </cell>
          <cell r="G16">
            <v>40.01</v>
          </cell>
          <cell r="H16" t="str">
            <v>NON</v>
          </cell>
          <cell r="I16" t="str">
            <v>FC1 44</v>
          </cell>
          <cell r="J16" t="str">
            <v>FC2 44</v>
          </cell>
          <cell r="K16" t="str">
            <v>FJ48</v>
          </cell>
          <cell r="L16" t="str">
            <v>FS48</v>
          </cell>
        </row>
        <row r="17">
          <cell r="A17">
            <v>50.01</v>
          </cell>
          <cell r="B17" t="str">
            <v>NON</v>
          </cell>
          <cell r="C17" t="str">
            <v>C1 56</v>
          </cell>
          <cell r="D17" t="str">
            <v>C2 56</v>
          </cell>
          <cell r="E17" t="str">
            <v>J56</v>
          </cell>
          <cell r="F17" t="str">
            <v>S56</v>
          </cell>
          <cell r="G17">
            <v>44.01</v>
          </cell>
          <cell r="H17" t="str">
            <v>NON</v>
          </cell>
          <cell r="I17" t="str">
            <v>FC1 48</v>
          </cell>
          <cell r="J17" t="str">
            <v>FC2 48</v>
          </cell>
          <cell r="K17" t="str">
            <v>FJ48</v>
          </cell>
          <cell r="L17" t="str">
            <v>FS48</v>
          </cell>
        </row>
        <row r="18">
          <cell r="A18">
            <v>52.05</v>
          </cell>
          <cell r="B18" t="str">
            <v>NON</v>
          </cell>
          <cell r="C18" t="str">
            <v>C1 56</v>
          </cell>
          <cell r="D18" t="str">
            <v>C2 56</v>
          </cell>
          <cell r="E18" t="str">
            <v>J56</v>
          </cell>
          <cell r="F18" t="str">
            <v>S56</v>
          </cell>
          <cell r="G18">
            <v>48.01</v>
          </cell>
          <cell r="H18" t="str">
            <v>NON</v>
          </cell>
          <cell r="I18" t="str">
            <v>FC1 53</v>
          </cell>
          <cell r="J18" t="str">
            <v>FC2 53</v>
          </cell>
          <cell r="K18" t="str">
            <v>FJ53</v>
          </cell>
          <cell r="L18" t="str">
            <v>FS53</v>
          </cell>
        </row>
        <row r="19">
          <cell r="A19">
            <v>56.01</v>
          </cell>
          <cell r="B19" t="str">
            <v>NON</v>
          </cell>
          <cell r="C19" t="str">
            <v>C1 62</v>
          </cell>
          <cell r="D19" t="str">
            <v>C2 62</v>
          </cell>
          <cell r="E19" t="str">
            <v>J62</v>
          </cell>
          <cell r="F19" t="str">
            <v>S62</v>
          </cell>
          <cell r="G19">
            <v>53.01</v>
          </cell>
          <cell r="H19" t="str">
            <v>NON</v>
          </cell>
          <cell r="I19" t="str">
            <v>FC1 58</v>
          </cell>
          <cell r="J19" t="str">
            <v>FC2 58</v>
          </cell>
          <cell r="K19" t="str">
            <v>FJ58</v>
          </cell>
          <cell r="L19" t="str">
            <v>FS58</v>
          </cell>
        </row>
        <row r="20">
          <cell r="A20">
            <v>62.01</v>
          </cell>
          <cell r="B20" t="str">
            <v>NON</v>
          </cell>
          <cell r="C20" t="str">
            <v>C1 69</v>
          </cell>
          <cell r="D20" t="str">
            <v>C2 69</v>
          </cell>
          <cell r="E20" t="str">
            <v>J69</v>
          </cell>
          <cell r="F20" t="str">
            <v>S69</v>
          </cell>
          <cell r="G20">
            <v>58.01</v>
          </cell>
          <cell r="H20" t="str">
            <v>NON</v>
          </cell>
          <cell r="I20" t="str">
            <v>FC1 63</v>
          </cell>
          <cell r="J20" t="str">
            <v>FC2 63</v>
          </cell>
          <cell r="K20" t="str">
            <v>FJ63</v>
          </cell>
          <cell r="L20" t="str">
            <v>FS63</v>
          </cell>
        </row>
        <row r="21">
          <cell r="A21">
            <v>69.010000000000005</v>
          </cell>
          <cell r="B21" t="str">
            <v>NON</v>
          </cell>
          <cell r="C21" t="str">
            <v>C1 77</v>
          </cell>
          <cell r="D21" t="str">
            <v>C2 77</v>
          </cell>
          <cell r="E21" t="str">
            <v>J77</v>
          </cell>
          <cell r="F21" t="str">
            <v>S77</v>
          </cell>
          <cell r="G21">
            <v>63.01</v>
          </cell>
          <cell r="H21" t="str">
            <v>NON</v>
          </cell>
          <cell r="I21" t="str">
            <v>FC1 69</v>
          </cell>
          <cell r="J21" t="str">
            <v>FC2 69</v>
          </cell>
          <cell r="K21" t="str">
            <v>FJ69</v>
          </cell>
          <cell r="L21" t="str">
            <v>FS69</v>
          </cell>
        </row>
        <row r="22">
          <cell r="A22">
            <v>77.010000000000005</v>
          </cell>
          <cell r="B22" t="str">
            <v>NON</v>
          </cell>
          <cell r="C22" t="str">
            <v>C1 85</v>
          </cell>
          <cell r="D22" t="str">
            <v>C2 85</v>
          </cell>
          <cell r="E22" t="str">
            <v>J85</v>
          </cell>
          <cell r="F22" t="str">
            <v>S85</v>
          </cell>
          <cell r="G22">
            <v>69.010000000000005</v>
          </cell>
          <cell r="H22" t="str">
            <v>NON</v>
          </cell>
          <cell r="I22" t="str">
            <v>FC1 +69</v>
          </cell>
          <cell r="J22" t="str">
            <v>FC2 +69</v>
          </cell>
          <cell r="K22" t="str">
            <v>FJ75</v>
          </cell>
          <cell r="L22" t="str">
            <v>FS75</v>
          </cell>
        </row>
        <row r="23">
          <cell r="A23">
            <v>85.01</v>
          </cell>
          <cell r="B23" t="str">
            <v>NON</v>
          </cell>
          <cell r="C23" t="str">
            <v>C1 94</v>
          </cell>
          <cell r="D23" t="str">
            <v>C2 94</v>
          </cell>
          <cell r="E23" t="str">
            <v>J94</v>
          </cell>
          <cell r="F23" t="str">
            <v>S94</v>
          </cell>
          <cell r="G23">
            <v>75.010000000000005</v>
          </cell>
          <cell r="H23" t="str">
            <v>NON</v>
          </cell>
          <cell r="I23" t="str">
            <v>FC1 +69</v>
          </cell>
          <cell r="J23" t="str">
            <v>FC2 +69</v>
          </cell>
          <cell r="K23" t="str">
            <v>FJ+75</v>
          </cell>
          <cell r="L23" t="str">
            <v>FS+75</v>
          </cell>
        </row>
        <row r="24">
          <cell r="A24">
            <v>94.01</v>
          </cell>
          <cell r="B24" t="str">
            <v>NON</v>
          </cell>
          <cell r="C24" t="str">
            <v>C1 +94</v>
          </cell>
          <cell r="D24" t="str">
            <v>C2 +94</v>
          </cell>
          <cell r="E24" t="str">
            <v>J105</v>
          </cell>
          <cell r="F24" t="str">
            <v>S105</v>
          </cell>
          <cell r="G24">
            <v>110</v>
          </cell>
          <cell r="H24" t="str">
            <v>NON</v>
          </cell>
          <cell r="I24" t="str">
            <v>FC1 +69</v>
          </cell>
          <cell r="J24" t="str">
            <v>FC2 +69</v>
          </cell>
          <cell r="K24" t="str">
            <v>FJ+75</v>
          </cell>
          <cell r="L24" t="str">
            <v>FS+75</v>
          </cell>
        </row>
        <row r="25">
          <cell r="A25">
            <v>105.01</v>
          </cell>
          <cell r="B25" t="str">
            <v>NON</v>
          </cell>
          <cell r="C25" t="str">
            <v>C1 +94</v>
          </cell>
          <cell r="D25" t="str">
            <v>C2 +94</v>
          </cell>
          <cell r="E25" t="str">
            <v>J+105</v>
          </cell>
          <cell r="F25" t="str">
            <v>S+105</v>
          </cell>
          <cell r="G25">
            <v>140</v>
          </cell>
          <cell r="H25" t="str">
            <v>NON</v>
          </cell>
          <cell r="I25" t="str">
            <v>FC1 +69</v>
          </cell>
          <cell r="J25" t="str">
            <v>FC2 +69</v>
          </cell>
          <cell r="K25" t="str">
            <v>FJ+75</v>
          </cell>
          <cell r="L25" t="str">
            <v>FS+75</v>
          </cell>
        </row>
        <row r="26">
          <cell r="A26">
            <v>110</v>
          </cell>
          <cell r="B26" t="str">
            <v>NON</v>
          </cell>
          <cell r="C26" t="str">
            <v>C1 +94</v>
          </cell>
          <cell r="D26" t="str">
            <v>C2 +94</v>
          </cell>
          <cell r="E26" t="str">
            <v>J+105</v>
          </cell>
          <cell r="F26" t="str">
            <v>S+105</v>
          </cell>
        </row>
        <row r="27">
          <cell r="A27">
            <v>120</v>
          </cell>
          <cell r="B27" t="str">
            <v>NON</v>
          </cell>
          <cell r="C27" t="str">
            <v>C1 +94</v>
          </cell>
          <cell r="D27" t="str">
            <v>C2 +94</v>
          </cell>
          <cell r="E27" t="str">
            <v>J+105</v>
          </cell>
          <cell r="F27" t="str">
            <v>S+105</v>
          </cell>
        </row>
        <row r="28">
          <cell r="A28">
            <v>130</v>
          </cell>
          <cell r="B28" t="str">
            <v>NON</v>
          </cell>
          <cell r="C28" t="str">
            <v>C1 +94</v>
          </cell>
          <cell r="D28" t="str">
            <v>C2 +94</v>
          </cell>
          <cell r="E28" t="str">
            <v>J+105</v>
          </cell>
          <cell r="F28" t="str">
            <v>S+105</v>
          </cell>
        </row>
        <row r="29">
          <cell r="A29">
            <v>140</v>
          </cell>
          <cell r="B29" t="str">
            <v>NON</v>
          </cell>
          <cell r="C29" t="str">
            <v>C1 +94</v>
          </cell>
          <cell r="D29" t="str">
            <v>C2 +94</v>
          </cell>
          <cell r="E29" t="str">
            <v>J+105</v>
          </cell>
          <cell r="F29" t="str">
            <v>S+105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MMES"/>
      <sheetName val="HOMMES"/>
    </sheetNames>
    <sheetDataSet>
      <sheetData sheetId="0" refreshError="1">
        <row r="11">
          <cell r="B11" t="str">
            <v>MINIME</v>
          </cell>
          <cell r="C11" t="str">
            <v>CADET</v>
          </cell>
          <cell r="D11" t="str">
            <v>CADET</v>
          </cell>
          <cell r="E11" t="str">
            <v>JUNIOR</v>
          </cell>
          <cell r="F11" t="str">
            <v>SENIOR</v>
          </cell>
          <cell r="G11">
            <v>0</v>
          </cell>
          <cell r="H11" t="str">
            <v>MINIME</v>
          </cell>
          <cell r="I11" t="str">
            <v>CADETTE</v>
          </cell>
          <cell r="J11" t="str">
            <v>CADETTE</v>
          </cell>
          <cell r="K11" t="str">
            <v>JUNIOR</v>
          </cell>
          <cell r="L11" t="str">
            <v>SENIOR</v>
          </cell>
        </row>
        <row r="12">
          <cell r="A12">
            <v>20.010000000000002</v>
          </cell>
          <cell r="B12" t="str">
            <v>NON</v>
          </cell>
          <cell r="C12" t="str">
            <v>C1 50</v>
          </cell>
          <cell r="D12" t="str">
            <v>C2 50</v>
          </cell>
          <cell r="E12" t="str">
            <v>J56</v>
          </cell>
          <cell r="F12" t="str">
            <v>S56</v>
          </cell>
          <cell r="G12">
            <v>20.010000000000002</v>
          </cell>
          <cell r="H12" t="str">
            <v>NON</v>
          </cell>
          <cell r="I12" t="str">
            <v>FC1 44</v>
          </cell>
          <cell r="J12" t="str">
            <v>FC2 44</v>
          </cell>
          <cell r="K12" t="str">
            <v>FJ48</v>
          </cell>
          <cell r="L12" t="str">
            <v>FS48</v>
          </cell>
        </row>
        <row r="13">
          <cell r="A13">
            <v>34.01</v>
          </cell>
          <cell r="B13" t="str">
            <v>NON</v>
          </cell>
          <cell r="C13" t="str">
            <v>C1 50</v>
          </cell>
          <cell r="D13" t="str">
            <v>C2 50</v>
          </cell>
          <cell r="E13" t="str">
            <v>J56</v>
          </cell>
          <cell r="F13" t="str">
            <v>S56</v>
          </cell>
          <cell r="G13">
            <v>30.01</v>
          </cell>
          <cell r="H13" t="str">
            <v>NON</v>
          </cell>
          <cell r="I13" t="str">
            <v>FC1 44</v>
          </cell>
          <cell r="J13" t="str">
            <v>FC2 45</v>
          </cell>
          <cell r="K13" t="str">
            <v>FJ48</v>
          </cell>
          <cell r="L13" t="str">
            <v>FS48</v>
          </cell>
        </row>
        <row r="14">
          <cell r="A14">
            <v>38.01</v>
          </cell>
          <cell r="B14" t="str">
            <v>NON</v>
          </cell>
          <cell r="C14" t="str">
            <v>C1 50</v>
          </cell>
          <cell r="D14" t="str">
            <v>C2 50</v>
          </cell>
          <cell r="E14" t="str">
            <v>J56</v>
          </cell>
          <cell r="F14" t="str">
            <v>S56</v>
          </cell>
          <cell r="G14">
            <v>35.01</v>
          </cell>
          <cell r="H14" t="str">
            <v>NON</v>
          </cell>
          <cell r="I14" t="str">
            <v>FC1 44</v>
          </cell>
          <cell r="J14" t="str">
            <v>FC2 46</v>
          </cell>
          <cell r="K14" t="str">
            <v>FJ48</v>
          </cell>
          <cell r="L14" t="str">
            <v>FS48</v>
          </cell>
        </row>
        <row r="15">
          <cell r="A15">
            <v>40.01</v>
          </cell>
          <cell r="B15" t="str">
            <v>NON</v>
          </cell>
          <cell r="C15" t="str">
            <v>C1 50</v>
          </cell>
          <cell r="D15" t="str">
            <v>C2 50</v>
          </cell>
          <cell r="E15" t="str">
            <v>J56</v>
          </cell>
          <cell r="F15" t="str">
            <v>S56</v>
          </cell>
          <cell r="G15">
            <v>36.01</v>
          </cell>
          <cell r="H15" t="str">
            <v>NON</v>
          </cell>
          <cell r="I15" t="str">
            <v>FC1 44</v>
          </cell>
          <cell r="J15" t="str">
            <v>FC2 47</v>
          </cell>
          <cell r="K15" t="str">
            <v>FJ48</v>
          </cell>
          <cell r="L15" t="str">
            <v>FS48</v>
          </cell>
        </row>
        <row r="16">
          <cell r="A16">
            <v>45.01</v>
          </cell>
          <cell r="B16" t="str">
            <v>NON</v>
          </cell>
          <cell r="C16" t="str">
            <v>C1 50</v>
          </cell>
          <cell r="D16" t="str">
            <v>C2 50</v>
          </cell>
          <cell r="E16" t="str">
            <v>J56</v>
          </cell>
          <cell r="F16" t="str">
            <v>S56</v>
          </cell>
          <cell r="G16">
            <v>40.01</v>
          </cell>
          <cell r="H16" t="str">
            <v>NON</v>
          </cell>
          <cell r="I16" t="str">
            <v>FC1 44</v>
          </cell>
          <cell r="J16" t="str">
            <v>FC2 48</v>
          </cell>
          <cell r="K16" t="str">
            <v>FJ48</v>
          </cell>
          <cell r="L16" t="str">
            <v>FS48</v>
          </cell>
        </row>
        <row r="17">
          <cell r="A17">
            <v>50.01</v>
          </cell>
          <cell r="B17" t="str">
            <v>NON</v>
          </cell>
          <cell r="C17" t="str">
            <v>C1 56</v>
          </cell>
          <cell r="D17" t="str">
            <v>C2 56</v>
          </cell>
          <cell r="E17" t="str">
            <v>J56</v>
          </cell>
          <cell r="F17" t="str">
            <v>S56</v>
          </cell>
          <cell r="G17">
            <v>44.01</v>
          </cell>
          <cell r="H17" t="str">
            <v>NON</v>
          </cell>
          <cell r="I17" t="str">
            <v>FC1 48</v>
          </cell>
          <cell r="J17" t="str">
            <v>FC2 48</v>
          </cell>
          <cell r="K17" t="str">
            <v>FJ48</v>
          </cell>
          <cell r="L17" t="str">
            <v>FS48</v>
          </cell>
        </row>
        <row r="18">
          <cell r="A18">
            <v>52.05</v>
          </cell>
          <cell r="B18" t="str">
            <v>NON</v>
          </cell>
          <cell r="C18" t="str">
            <v>C1 56</v>
          </cell>
          <cell r="D18" t="str">
            <v>C2 56</v>
          </cell>
          <cell r="E18" t="str">
            <v>J56</v>
          </cell>
          <cell r="F18" t="str">
            <v>S56</v>
          </cell>
          <cell r="G18">
            <v>48.01</v>
          </cell>
          <cell r="H18" t="str">
            <v>NON</v>
          </cell>
          <cell r="I18" t="str">
            <v>FC1 53</v>
          </cell>
          <cell r="J18" t="str">
            <v>FC2 53</v>
          </cell>
          <cell r="K18" t="str">
            <v>FJ53</v>
          </cell>
          <cell r="L18" t="str">
            <v>FS53</v>
          </cell>
        </row>
        <row r="19">
          <cell r="A19">
            <v>56.01</v>
          </cell>
          <cell r="B19" t="str">
            <v>NON</v>
          </cell>
          <cell r="C19" t="str">
            <v>C1 62</v>
          </cell>
          <cell r="D19" t="str">
            <v>C2 62</v>
          </cell>
          <cell r="E19" t="str">
            <v>J62</v>
          </cell>
          <cell r="F19" t="str">
            <v>S62</v>
          </cell>
          <cell r="G19">
            <v>53.01</v>
          </cell>
          <cell r="H19" t="str">
            <v>NON</v>
          </cell>
          <cell r="I19" t="str">
            <v>FC1 58</v>
          </cell>
          <cell r="J19" t="str">
            <v>FC2 58</v>
          </cell>
          <cell r="K19" t="str">
            <v>FJ58</v>
          </cell>
          <cell r="L19" t="str">
            <v>FS58</v>
          </cell>
        </row>
        <row r="20">
          <cell r="A20">
            <v>62.01</v>
          </cell>
          <cell r="B20" t="str">
            <v>NON</v>
          </cell>
          <cell r="C20" t="str">
            <v>C1 69</v>
          </cell>
          <cell r="D20" t="str">
            <v>C2 69</v>
          </cell>
          <cell r="E20" t="str">
            <v>J69</v>
          </cell>
          <cell r="F20" t="str">
            <v>S69</v>
          </cell>
          <cell r="G20">
            <v>58.01</v>
          </cell>
          <cell r="H20" t="str">
            <v>NON</v>
          </cell>
          <cell r="I20" t="str">
            <v>FC1 63</v>
          </cell>
          <cell r="J20" t="str">
            <v>FC2 63</v>
          </cell>
          <cell r="K20" t="str">
            <v>FJ63</v>
          </cell>
          <cell r="L20" t="str">
            <v>FS63</v>
          </cell>
        </row>
        <row r="21">
          <cell r="A21">
            <v>69.010000000000005</v>
          </cell>
          <cell r="B21" t="str">
            <v>NON</v>
          </cell>
          <cell r="C21" t="str">
            <v>C1 77</v>
          </cell>
          <cell r="D21" t="str">
            <v>C2 77</v>
          </cell>
          <cell r="E21" t="str">
            <v>J77</v>
          </cell>
          <cell r="F21" t="str">
            <v>S77</v>
          </cell>
          <cell r="G21">
            <v>63.01</v>
          </cell>
          <cell r="H21" t="str">
            <v>NON</v>
          </cell>
          <cell r="I21" t="str">
            <v>FC1 69</v>
          </cell>
          <cell r="J21" t="str">
            <v>FC2 69</v>
          </cell>
          <cell r="K21" t="str">
            <v>FJ69</v>
          </cell>
          <cell r="L21" t="str">
            <v>FS69</v>
          </cell>
        </row>
        <row r="22">
          <cell r="A22">
            <v>77.010000000000005</v>
          </cell>
          <cell r="B22" t="str">
            <v>NON</v>
          </cell>
          <cell r="C22" t="str">
            <v>C1 85</v>
          </cell>
          <cell r="D22" t="str">
            <v>C2 85</v>
          </cell>
          <cell r="E22" t="str">
            <v>J85</v>
          </cell>
          <cell r="F22" t="str">
            <v>S85</v>
          </cell>
          <cell r="G22">
            <v>69.010000000000005</v>
          </cell>
          <cell r="H22" t="str">
            <v>NON</v>
          </cell>
          <cell r="I22" t="str">
            <v>FC1 +69</v>
          </cell>
          <cell r="J22" t="str">
            <v>FC2 +69</v>
          </cell>
          <cell r="K22" t="str">
            <v>FJ75</v>
          </cell>
          <cell r="L22" t="str">
            <v>FS75</v>
          </cell>
        </row>
        <row r="23">
          <cell r="A23">
            <v>85.01</v>
          </cell>
          <cell r="B23" t="str">
            <v>NON</v>
          </cell>
          <cell r="C23" t="str">
            <v>C1 94</v>
          </cell>
          <cell r="D23" t="str">
            <v>C2 94</v>
          </cell>
          <cell r="E23" t="str">
            <v>J94</v>
          </cell>
          <cell r="F23" t="str">
            <v>S94</v>
          </cell>
          <cell r="G23">
            <v>75.010000000000005</v>
          </cell>
          <cell r="H23" t="str">
            <v>NON</v>
          </cell>
          <cell r="I23" t="str">
            <v>FC1 +69</v>
          </cell>
          <cell r="J23" t="str">
            <v>FC2 +69</v>
          </cell>
          <cell r="K23" t="str">
            <v>FJ+75</v>
          </cell>
          <cell r="L23" t="str">
            <v>FS+75</v>
          </cell>
        </row>
        <row r="24">
          <cell r="A24">
            <v>94.01</v>
          </cell>
          <cell r="B24" t="str">
            <v>NON</v>
          </cell>
          <cell r="C24" t="str">
            <v>C1 +94</v>
          </cell>
          <cell r="D24" t="str">
            <v>C2 +94</v>
          </cell>
          <cell r="E24" t="str">
            <v>J105</v>
          </cell>
          <cell r="F24" t="str">
            <v>S105</v>
          </cell>
          <cell r="G24">
            <v>110</v>
          </cell>
          <cell r="H24" t="str">
            <v>NON</v>
          </cell>
          <cell r="I24" t="str">
            <v>FC1 +69</v>
          </cell>
          <cell r="J24" t="str">
            <v>FC2 +69</v>
          </cell>
          <cell r="K24" t="str">
            <v>FJ+75</v>
          </cell>
          <cell r="L24" t="str">
            <v>FS+75</v>
          </cell>
        </row>
        <row r="25">
          <cell r="A25">
            <v>105.01</v>
          </cell>
          <cell r="B25" t="str">
            <v>NON</v>
          </cell>
          <cell r="C25" t="str">
            <v>C1 +94</v>
          </cell>
          <cell r="D25" t="str">
            <v>C2 +94</v>
          </cell>
          <cell r="E25" t="str">
            <v>J+105</v>
          </cell>
          <cell r="F25" t="str">
            <v>S+105</v>
          </cell>
          <cell r="G25">
            <v>140</v>
          </cell>
          <cell r="H25" t="str">
            <v>NON</v>
          </cell>
          <cell r="I25" t="str">
            <v>FC1 +69</v>
          </cell>
          <cell r="J25" t="str">
            <v>FC2 +69</v>
          </cell>
          <cell r="K25" t="str">
            <v>FJ+75</v>
          </cell>
          <cell r="L25" t="str">
            <v>FS+75</v>
          </cell>
        </row>
        <row r="26">
          <cell r="A26">
            <v>110</v>
          </cell>
          <cell r="B26" t="str">
            <v>NON</v>
          </cell>
          <cell r="C26" t="str">
            <v>C1 +94</v>
          </cell>
          <cell r="D26" t="str">
            <v>C2 +94</v>
          </cell>
          <cell r="E26" t="str">
            <v>J+105</v>
          </cell>
          <cell r="F26" t="str">
            <v>S+105</v>
          </cell>
        </row>
        <row r="27">
          <cell r="A27">
            <v>120</v>
          </cell>
          <cell r="B27" t="str">
            <v>NON</v>
          </cell>
          <cell r="C27" t="str">
            <v>C1 +94</v>
          </cell>
          <cell r="D27" t="str">
            <v>C2 +94</v>
          </cell>
          <cell r="E27" t="str">
            <v>J+105</v>
          </cell>
          <cell r="F27" t="str">
            <v>S+105</v>
          </cell>
        </row>
        <row r="28">
          <cell r="A28">
            <v>130</v>
          </cell>
          <cell r="B28" t="str">
            <v>NON</v>
          </cell>
          <cell r="C28" t="str">
            <v>C1 +94</v>
          </cell>
          <cell r="D28" t="str">
            <v>C2 +94</v>
          </cell>
          <cell r="E28" t="str">
            <v>J+105</v>
          </cell>
          <cell r="F28" t="str">
            <v>S+105</v>
          </cell>
        </row>
        <row r="29">
          <cell r="A29">
            <v>140</v>
          </cell>
          <cell r="B29" t="str">
            <v>NON</v>
          </cell>
          <cell r="C29" t="str">
            <v>C1 +94</v>
          </cell>
          <cell r="D29" t="str">
            <v>C2 +94</v>
          </cell>
          <cell r="E29" t="str">
            <v>J+105</v>
          </cell>
          <cell r="F29" t="str">
            <v>S+105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CADETS"/>
      <sheetName val="JUNIORS"/>
      <sheetName val="SENIORS"/>
    </sheetNames>
    <sheetDataSet>
      <sheetData sheetId="0" refreshError="1">
        <row r="1">
          <cell r="C1" t="str">
            <v>FC1 44</v>
          </cell>
          <cell r="D1" t="str">
            <v>FC1 48</v>
          </cell>
          <cell r="E1" t="str">
            <v>FC1 53</v>
          </cell>
          <cell r="F1" t="str">
            <v>FC1 58</v>
          </cell>
          <cell r="G1" t="str">
            <v>FC1 63</v>
          </cell>
          <cell r="H1" t="str">
            <v>FC1 69</v>
          </cell>
          <cell r="I1" t="str">
            <v>FC1 +69</v>
          </cell>
          <cell r="J1" t="str">
            <v>FC2 44</v>
          </cell>
          <cell r="K1" t="str">
            <v>FC2 48</v>
          </cell>
          <cell r="L1" t="str">
            <v>FC2 53</v>
          </cell>
          <cell r="M1" t="str">
            <v>FC2 58</v>
          </cell>
          <cell r="N1" t="str">
            <v>FC2 63</v>
          </cell>
          <cell r="O1" t="str">
            <v>FC2 69</v>
          </cell>
          <cell r="P1" t="str">
            <v>FC2 +69</v>
          </cell>
          <cell r="Q1" t="str">
            <v>FJ48</v>
          </cell>
          <cell r="R1" t="str">
            <v>FJ53</v>
          </cell>
          <cell r="S1" t="str">
            <v>FJ58</v>
          </cell>
          <cell r="T1" t="str">
            <v>FJ63</v>
          </cell>
          <cell r="U1" t="str">
            <v>FJ69</v>
          </cell>
          <cell r="V1" t="str">
            <v>FJ75</v>
          </cell>
          <cell r="W1" t="str">
            <v>FJ+75</v>
          </cell>
          <cell r="X1" t="str">
            <v>FS48</v>
          </cell>
          <cell r="Y1" t="str">
            <v>FS53</v>
          </cell>
          <cell r="Z1" t="str">
            <v>FS58</v>
          </cell>
          <cell r="AA1" t="str">
            <v>FS63</v>
          </cell>
          <cell r="AB1" t="str">
            <v>FS69</v>
          </cell>
          <cell r="AC1" t="str">
            <v>FS75</v>
          </cell>
          <cell r="AD1" t="str">
            <v>FS+75</v>
          </cell>
          <cell r="AE1" t="str">
            <v>C1 50</v>
          </cell>
          <cell r="AF1" t="str">
            <v>C1 56</v>
          </cell>
          <cell r="AG1" t="str">
            <v>C1 62</v>
          </cell>
          <cell r="AH1" t="str">
            <v>C1 69</v>
          </cell>
          <cell r="AI1" t="str">
            <v>C1 77</v>
          </cell>
          <cell r="AJ1" t="str">
            <v>C1 85</v>
          </cell>
          <cell r="AK1" t="str">
            <v>C1 94</v>
          </cell>
          <cell r="AL1" t="str">
            <v>C1 +94</v>
          </cell>
          <cell r="AM1" t="str">
            <v>C2 50</v>
          </cell>
          <cell r="AN1" t="str">
            <v>C2 56</v>
          </cell>
          <cell r="AO1" t="str">
            <v>C2 62</v>
          </cell>
          <cell r="AP1" t="str">
            <v>C2 69</v>
          </cell>
          <cell r="AQ1" t="str">
            <v>C2 77</v>
          </cell>
          <cell r="AR1" t="str">
            <v>C2 85</v>
          </cell>
          <cell r="AS1" t="str">
            <v>C2 94</v>
          </cell>
          <cell r="AT1" t="str">
            <v>C2 +94</v>
          </cell>
          <cell r="AU1" t="str">
            <v>J56</v>
          </cell>
          <cell r="AV1" t="str">
            <v>J62</v>
          </cell>
          <cell r="AW1" t="str">
            <v>J69</v>
          </cell>
          <cell r="AX1" t="str">
            <v>J77</v>
          </cell>
          <cell r="AY1" t="str">
            <v>J85</v>
          </cell>
          <cell r="AZ1" t="str">
            <v>J94</v>
          </cell>
          <cell r="BA1" t="str">
            <v>J105</v>
          </cell>
          <cell r="BB1" t="str">
            <v>J+105</v>
          </cell>
          <cell r="BC1" t="str">
            <v>S56</v>
          </cell>
          <cell r="BD1" t="str">
            <v>S62</v>
          </cell>
          <cell r="BE1" t="str">
            <v>S69</v>
          </cell>
          <cell r="BF1" t="str">
            <v>S77</v>
          </cell>
          <cell r="BG1" t="str">
            <v>S85</v>
          </cell>
          <cell r="BH1" t="str">
            <v>S94</v>
          </cell>
          <cell r="BI1" t="str">
            <v>S105</v>
          </cell>
          <cell r="BJ1" t="str">
            <v>S+105</v>
          </cell>
        </row>
        <row r="2">
          <cell r="C2">
            <v>25</v>
          </cell>
          <cell r="D2">
            <v>25</v>
          </cell>
          <cell r="E2">
            <v>35</v>
          </cell>
          <cell r="F2">
            <v>40</v>
          </cell>
          <cell r="G2">
            <v>45</v>
          </cell>
          <cell r="H2">
            <v>50</v>
          </cell>
          <cell r="I2">
            <v>60</v>
          </cell>
          <cell r="J2">
            <v>30</v>
          </cell>
          <cell r="K2">
            <v>35</v>
          </cell>
          <cell r="L2">
            <v>45</v>
          </cell>
          <cell r="M2">
            <v>40</v>
          </cell>
          <cell r="N2">
            <v>55</v>
          </cell>
          <cell r="O2">
            <v>60</v>
          </cell>
          <cell r="P2">
            <v>70</v>
          </cell>
          <cell r="Q2">
            <v>45</v>
          </cell>
          <cell r="R2">
            <v>55</v>
          </cell>
          <cell r="S2">
            <v>60</v>
          </cell>
          <cell r="T2">
            <v>65</v>
          </cell>
          <cell r="U2">
            <v>70</v>
          </cell>
          <cell r="V2">
            <v>80</v>
          </cell>
          <cell r="W2">
            <v>90</v>
          </cell>
          <cell r="X2">
            <v>55</v>
          </cell>
          <cell r="Y2">
            <v>65</v>
          </cell>
          <cell r="Z2">
            <v>70</v>
          </cell>
          <cell r="AA2">
            <v>75</v>
          </cell>
          <cell r="AB2">
            <v>80</v>
          </cell>
          <cell r="AC2">
            <v>95</v>
          </cell>
          <cell r="AD2">
            <v>100</v>
          </cell>
          <cell r="AE2">
            <v>40</v>
          </cell>
          <cell r="AF2">
            <v>50</v>
          </cell>
          <cell r="AG2">
            <v>75</v>
          </cell>
          <cell r="AH2">
            <v>85</v>
          </cell>
          <cell r="AI2">
            <v>90</v>
          </cell>
          <cell r="AJ2">
            <v>100</v>
          </cell>
          <cell r="AK2">
            <v>110</v>
          </cell>
          <cell r="AL2">
            <v>120</v>
          </cell>
          <cell r="AM2">
            <v>45</v>
          </cell>
          <cell r="AN2">
            <v>65</v>
          </cell>
          <cell r="AO2">
            <v>85</v>
          </cell>
          <cell r="AP2">
            <v>95</v>
          </cell>
          <cell r="AQ2">
            <v>110</v>
          </cell>
          <cell r="AR2">
            <v>120</v>
          </cell>
          <cell r="AS2">
            <v>125</v>
          </cell>
          <cell r="AT2">
            <v>135</v>
          </cell>
          <cell r="AU2">
            <v>80</v>
          </cell>
          <cell r="AV2">
            <v>90</v>
          </cell>
          <cell r="AW2">
            <v>110</v>
          </cell>
          <cell r="AX2">
            <v>130</v>
          </cell>
          <cell r="AY2">
            <v>145</v>
          </cell>
          <cell r="AZ2">
            <v>150</v>
          </cell>
          <cell r="BA2">
            <v>155</v>
          </cell>
          <cell r="BB2">
            <v>165</v>
          </cell>
          <cell r="BC2">
            <v>95</v>
          </cell>
          <cell r="BD2">
            <v>120</v>
          </cell>
          <cell r="BE2">
            <v>130</v>
          </cell>
          <cell r="BF2">
            <v>150</v>
          </cell>
          <cell r="BG2">
            <v>165</v>
          </cell>
          <cell r="BH2">
            <v>170</v>
          </cell>
          <cell r="BI2">
            <v>175</v>
          </cell>
          <cell r="BJ2">
            <v>185</v>
          </cell>
        </row>
        <row r="3">
          <cell r="C3">
            <v>35</v>
          </cell>
          <cell r="D3">
            <v>35</v>
          </cell>
          <cell r="E3">
            <v>45</v>
          </cell>
          <cell r="F3">
            <v>50</v>
          </cell>
          <cell r="G3">
            <v>55</v>
          </cell>
          <cell r="H3">
            <v>60</v>
          </cell>
          <cell r="I3">
            <v>70</v>
          </cell>
          <cell r="J3">
            <v>40</v>
          </cell>
          <cell r="K3">
            <v>45</v>
          </cell>
          <cell r="L3">
            <v>55</v>
          </cell>
          <cell r="M3">
            <v>50</v>
          </cell>
          <cell r="N3">
            <v>65</v>
          </cell>
          <cell r="O3">
            <v>70</v>
          </cell>
          <cell r="P3">
            <v>80</v>
          </cell>
          <cell r="Q3">
            <v>55</v>
          </cell>
          <cell r="R3">
            <v>65</v>
          </cell>
          <cell r="S3">
            <v>70</v>
          </cell>
          <cell r="T3">
            <v>75</v>
          </cell>
          <cell r="U3">
            <v>80</v>
          </cell>
          <cell r="V3">
            <v>95</v>
          </cell>
          <cell r="W3">
            <v>100</v>
          </cell>
          <cell r="X3">
            <v>65</v>
          </cell>
          <cell r="Y3">
            <v>75</v>
          </cell>
          <cell r="Z3">
            <v>80</v>
          </cell>
          <cell r="AA3">
            <v>85</v>
          </cell>
          <cell r="AB3">
            <v>90</v>
          </cell>
          <cell r="AC3">
            <v>105</v>
          </cell>
          <cell r="AD3">
            <v>110</v>
          </cell>
          <cell r="AE3">
            <v>55</v>
          </cell>
          <cell r="AF3">
            <v>70</v>
          </cell>
          <cell r="AG3">
            <v>95</v>
          </cell>
          <cell r="AH3">
            <v>105</v>
          </cell>
          <cell r="AI3">
            <v>110</v>
          </cell>
          <cell r="AJ3">
            <v>120</v>
          </cell>
          <cell r="AK3">
            <v>130</v>
          </cell>
          <cell r="AL3">
            <v>140</v>
          </cell>
          <cell r="AM3">
            <v>65</v>
          </cell>
          <cell r="AN3">
            <v>85</v>
          </cell>
          <cell r="AO3">
            <v>105</v>
          </cell>
          <cell r="AP3">
            <v>115</v>
          </cell>
          <cell r="AQ3">
            <v>130</v>
          </cell>
          <cell r="AR3">
            <v>140</v>
          </cell>
          <cell r="AS3">
            <v>145</v>
          </cell>
          <cell r="AT3">
            <v>155</v>
          </cell>
          <cell r="AU3">
            <v>100</v>
          </cell>
          <cell r="AV3">
            <v>120</v>
          </cell>
          <cell r="AW3">
            <v>130</v>
          </cell>
          <cell r="AX3">
            <v>150</v>
          </cell>
          <cell r="AY3">
            <v>165</v>
          </cell>
          <cell r="AZ3">
            <v>170</v>
          </cell>
          <cell r="BA3">
            <v>175</v>
          </cell>
          <cell r="BB3">
            <v>185</v>
          </cell>
          <cell r="BC3">
            <v>115</v>
          </cell>
          <cell r="BD3">
            <v>135</v>
          </cell>
          <cell r="BE3">
            <v>150</v>
          </cell>
          <cell r="BF3">
            <v>170</v>
          </cell>
          <cell r="BG3">
            <v>185</v>
          </cell>
          <cell r="BH3">
            <v>190</v>
          </cell>
          <cell r="BI3">
            <v>195</v>
          </cell>
          <cell r="BJ3">
            <v>205</v>
          </cell>
        </row>
        <row r="4">
          <cell r="C4">
            <v>40</v>
          </cell>
          <cell r="D4">
            <v>45</v>
          </cell>
          <cell r="E4">
            <v>55</v>
          </cell>
          <cell r="F4">
            <v>60</v>
          </cell>
          <cell r="G4">
            <v>65</v>
          </cell>
          <cell r="H4">
            <v>70</v>
          </cell>
          <cell r="I4">
            <v>80</v>
          </cell>
          <cell r="J4">
            <v>50</v>
          </cell>
          <cell r="K4">
            <v>55</v>
          </cell>
          <cell r="L4">
            <v>65</v>
          </cell>
          <cell r="M4">
            <v>60</v>
          </cell>
          <cell r="N4">
            <v>75</v>
          </cell>
          <cell r="O4">
            <v>80</v>
          </cell>
          <cell r="P4">
            <v>95</v>
          </cell>
          <cell r="Q4">
            <v>65</v>
          </cell>
          <cell r="R4">
            <v>75</v>
          </cell>
          <cell r="S4">
            <v>80</v>
          </cell>
          <cell r="T4">
            <v>85</v>
          </cell>
          <cell r="U4">
            <v>90</v>
          </cell>
          <cell r="V4">
            <v>105</v>
          </cell>
          <cell r="W4">
            <v>110</v>
          </cell>
          <cell r="X4">
            <v>75</v>
          </cell>
          <cell r="Y4">
            <v>85</v>
          </cell>
          <cell r="Z4">
            <v>90</v>
          </cell>
          <cell r="AA4">
            <v>95</v>
          </cell>
          <cell r="AB4">
            <v>105</v>
          </cell>
          <cell r="AC4">
            <v>115</v>
          </cell>
          <cell r="AD4">
            <v>125</v>
          </cell>
          <cell r="AE4">
            <v>65</v>
          </cell>
          <cell r="AF4">
            <v>85</v>
          </cell>
          <cell r="AG4">
            <v>105</v>
          </cell>
          <cell r="AH4">
            <v>115</v>
          </cell>
          <cell r="AI4">
            <v>130</v>
          </cell>
          <cell r="AJ4">
            <v>140</v>
          </cell>
          <cell r="AK4">
            <v>145</v>
          </cell>
          <cell r="AL4">
            <v>155</v>
          </cell>
          <cell r="AM4">
            <v>80</v>
          </cell>
          <cell r="AN4">
            <v>100</v>
          </cell>
          <cell r="AO4">
            <v>120</v>
          </cell>
          <cell r="AP4">
            <v>130</v>
          </cell>
          <cell r="AQ4">
            <v>150</v>
          </cell>
          <cell r="AR4">
            <v>160</v>
          </cell>
          <cell r="AS4">
            <v>165</v>
          </cell>
          <cell r="AT4">
            <v>175</v>
          </cell>
          <cell r="AU4">
            <v>115</v>
          </cell>
          <cell r="AV4">
            <v>135</v>
          </cell>
          <cell r="AW4">
            <v>150</v>
          </cell>
          <cell r="AX4">
            <v>170</v>
          </cell>
          <cell r="AY4">
            <v>185</v>
          </cell>
          <cell r="AZ4">
            <v>190</v>
          </cell>
          <cell r="BA4">
            <v>195</v>
          </cell>
          <cell r="BB4">
            <v>205</v>
          </cell>
          <cell r="BC4">
            <v>130</v>
          </cell>
          <cell r="BD4">
            <v>150</v>
          </cell>
          <cell r="BE4">
            <v>170</v>
          </cell>
          <cell r="BF4">
            <v>190</v>
          </cell>
          <cell r="BG4">
            <v>205</v>
          </cell>
          <cell r="BH4">
            <v>215</v>
          </cell>
          <cell r="BI4">
            <v>220</v>
          </cell>
          <cell r="BJ4">
            <v>225</v>
          </cell>
        </row>
        <row r="5">
          <cell r="C5">
            <v>50</v>
          </cell>
          <cell r="D5">
            <v>55</v>
          </cell>
          <cell r="E5">
            <v>65</v>
          </cell>
          <cell r="F5">
            <v>70</v>
          </cell>
          <cell r="G5">
            <v>75</v>
          </cell>
          <cell r="H5">
            <v>80</v>
          </cell>
          <cell r="I5">
            <v>95</v>
          </cell>
          <cell r="J5">
            <v>60</v>
          </cell>
          <cell r="K5">
            <v>65</v>
          </cell>
          <cell r="L5">
            <v>75</v>
          </cell>
          <cell r="M5">
            <v>70</v>
          </cell>
          <cell r="N5">
            <v>85</v>
          </cell>
          <cell r="O5">
            <v>90</v>
          </cell>
          <cell r="P5">
            <v>105</v>
          </cell>
          <cell r="Q5">
            <v>75</v>
          </cell>
          <cell r="R5">
            <v>85</v>
          </cell>
          <cell r="S5">
            <v>90</v>
          </cell>
          <cell r="T5">
            <v>95</v>
          </cell>
          <cell r="U5">
            <v>105</v>
          </cell>
          <cell r="V5">
            <v>115</v>
          </cell>
          <cell r="W5">
            <v>125</v>
          </cell>
          <cell r="X5">
            <v>85</v>
          </cell>
          <cell r="Y5">
            <v>95</v>
          </cell>
          <cell r="Z5">
            <v>100</v>
          </cell>
          <cell r="AA5">
            <v>110</v>
          </cell>
          <cell r="AB5">
            <v>120</v>
          </cell>
          <cell r="AC5">
            <v>130</v>
          </cell>
          <cell r="AD5">
            <v>140</v>
          </cell>
          <cell r="AE5">
            <v>80</v>
          </cell>
          <cell r="AF5">
            <v>100</v>
          </cell>
          <cell r="AG5">
            <v>120</v>
          </cell>
          <cell r="AH5">
            <v>130</v>
          </cell>
          <cell r="AI5">
            <v>150</v>
          </cell>
          <cell r="AJ5">
            <v>160</v>
          </cell>
          <cell r="AK5">
            <v>165</v>
          </cell>
          <cell r="AL5">
            <v>175</v>
          </cell>
          <cell r="AM5">
            <v>95</v>
          </cell>
          <cell r="AN5">
            <v>115</v>
          </cell>
          <cell r="AO5">
            <v>135</v>
          </cell>
          <cell r="AP5">
            <v>150</v>
          </cell>
          <cell r="AQ5">
            <v>170</v>
          </cell>
          <cell r="AR5">
            <v>180</v>
          </cell>
          <cell r="AS5">
            <v>185</v>
          </cell>
          <cell r="AT5">
            <v>195</v>
          </cell>
          <cell r="AU5">
            <v>130</v>
          </cell>
          <cell r="AV5">
            <v>150</v>
          </cell>
          <cell r="AW5">
            <v>170</v>
          </cell>
          <cell r="AX5">
            <v>190</v>
          </cell>
          <cell r="AY5">
            <v>205</v>
          </cell>
          <cell r="AZ5">
            <v>215</v>
          </cell>
          <cell r="BA5">
            <v>220</v>
          </cell>
          <cell r="BB5">
            <v>225</v>
          </cell>
          <cell r="BC5">
            <v>145</v>
          </cell>
          <cell r="BD5">
            <v>170</v>
          </cell>
          <cell r="BE5">
            <v>190</v>
          </cell>
          <cell r="BF5">
            <v>210</v>
          </cell>
          <cell r="BG5">
            <v>225</v>
          </cell>
          <cell r="BH5">
            <v>235</v>
          </cell>
          <cell r="BI5">
            <v>245</v>
          </cell>
          <cell r="BJ5">
            <v>250</v>
          </cell>
        </row>
        <row r="6">
          <cell r="C6">
            <v>60</v>
          </cell>
          <cell r="D6">
            <v>65</v>
          </cell>
          <cell r="E6">
            <v>75</v>
          </cell>
          <cell r="F6">
            <v>80</v>
          </cell>
          <cell r="G6">
            <v>85</v>
          </cell>
          <cell r="H6">
            <v>90</v>
          </cell>
          <cell r="I6">
            <v>105</v>
          </cell>
          <cell r="J6">
            <v>70</v>
          </cell>
          <cell r="K6">
            <v>75</v>
          </cell>
          <cell r="L6">
            <v>85</v>
          </cell>
          <cell r="M6">
            <v>80</v>
          </cell>
          <cell r="N6">
            <v>95</v>
          </cell>
          <cell r="O6">
            <v>105</v>
          </cell>
          <cell r="P6">
            <v>115</v>
          </cell>
          <cell r="Q6">
            <v>85</v>
          </cell>
          <cell r="R6">
            <v>95</v>
          </cell>
          <cell r="S6">
            <v>100</v>
          </cell>
          <cell r="T6">
            <v>110</v>
          </cell>
          <cell r="U6">
            <v>120</v>
          </cell>
          <cell r="V6">
            <v>130</v>
          </cell>
          <cell r="W6">
            <v>140</v>
          </cell>
          <cell r="X6">
            <v>95</v>
          </cell>
          <cell r="Y6">
            <v>105</v>
          </cell>
          <cell r="Z6">
            <v>115</v>
          </cell>
          <cell r="AA6">
            <v>125</v>
          </cell>
          <cell r="AB6">
            <v>135</v>
          </cell>
          <cell r="AC6">
            <v>145</v>
          </cell>
          <cell r="AD6">
            <v>150</v>
          </cell>
          <cell r="AE6">
            <v>95</v>
          </cell>
          <cell r="AF6">
            <v>115</v>
          </cell>
          <cell r="AG6">
            <v>135</v>
          </cell>
          <cell r="AH6">
            <v>150</v>
          </cell>
          <cell r="AI6">
            <v>170</v>
          </cell>
          <cell r="AJ6">
            <v>180</v>
          </cell>
          <cell r="AK6">
            <v>185</v>
          </cell>
          <cell r="AL6">
            <v>195</v>
          </cell>
          <cell r="AM6">
            <v>110</v>
          </cell>
          <cell r="AN6">
            <v>130</v>
          </cell>
          <cell r="AO6">
            <v>150</v>
          </cell>
          <cell r="AP6">
            <v>170</v>
          </cell>
          <cell r="AQ6">
            <v>185</v>
          </cell>
          <cell r="AR6">
            <v>200</v>
          </cell>
          <cell r="AS6">
            <v>210</v>
          </cell>
          <cell r="AT6">
            <v>220</v>
          </cell>
          <cell r="AU6">
            <v>145</v>
          </cell>
          <cell r="AV6">
            <v>170</v>
          </cell>
          <cell r="AW6">
            <v>190</v>
          </cell>
          <cell r="AX6">
            <v>210</v>
          </cell>
          <cell r="AY6">
            <v>225</v>
          </cell>
          <cell r="AZ6">
            <v>235</v>
          </cell>
          <cell r="BA6">
            <v>245</v>
          </cell>
          <cell r="BB6">
            <v>250</v>
          </cell>
          <cell r="BC6">
            <v>170</v>
          </cell>
          <cell r="BD6">
            <v>190</v>
          </cell>
          <cell r="BE6">
            <v>220</v>
          </cell>
          <cell r="BF6">
            <v>240</v>
          </cell>
          <cell r="BG6">
            <v>250</v>
          </cell>
          <cell r="BH6">
            <v>260</v>
          </cell>
          <cell r="BI6">
            <v>270</v>
          </cell>
          <cell r="BJ6">
            <v>280</v>
          </cell>
        </row>
        <row r="7">
          <cell r="C7">
            <v>70</v>
          </cell>
          <cell r="D7">
            <v>75</v>
          </cell>
          <cell r="E7">
            <v>85</v>
          </cell>
          <cell r="F7">
            <v>90</v>
          </cell>
          <cell r="G7">
            <v>95</v>
          </cell>
          <cell r="H7">
            <v>105</v>
          </cell>
          <cell r="I7">
            <v>115</v>
          </cell>
          <cell r="J7">
            <v>80</v>
          </cell>
          <cell r="K7">
            <v>85</v>
          </cell>
          <cell r="L7">
            <v>95</v>
          </cell>
          <cell r="M7">
            <v>90</v>
          </cell>
          <cell r="N7">
            <v>110</v>
          </cell>
          <cell r="O7">
            <v>120</v>
          </cell>
          <cell r="P7">
            <v>130</v>
          </cell>
          <cell r="Q7">
            <v>95</v>
          </cell>
          <cell r="R7">
            <v>105</v>
          </cell>
          <cell r="S7">
            <v>115</v>
          </cell>
          <cell r="T7">
            <v>125</v>
          </cell>
          <cell r="U7">
            <v>135</v>
          </cell>
          <cell r="V7">
            <v>145</v>
          </cell>
          <cell r="W7">
            <v>150</v>
          </cell>
          <cell r="X7">
            <v>110</v>
          </cell>
          <cell r="Y7">
            <v>120</v>
          </cell>
          <cell r="Z7">
            <v>130</v>
          </cell>
          <cell r="AA7">
            <v>140</v>
          </cell>
          <cell r="AB7">
            <v>150</v>
          </cell>
          <cell r="AC7">
            <v>160</v>
          </cell>
          <cell r="AD7">
            <v>170</v>
          </cell>
          <cell r="AE7">
            <v>110</v>
          </cell>
          <cell r="AF7">
            <v>130</v>
          </cell>
          <cell r="AG7">
            <v>150</v>
          </cell>
          <cell r="AH7">
            <v>170</v>
          </cell>
          <cell r="AI7">
            <v>185</v>
          </cell>
          <cell r="AJ7">
            <v>200</v>
          </cell>
          <cell r="AK7">
            <v>210</v>
          </cell>
          <cell r="AL7">
            <v>220</v>
          </cell>
          <cell r="AM7">
            <v>120</v>
          </cell>
          <cell r="AN7">
            <v>145</v>
          </cell>
          <cell r="AO7">
            <v>170</v>
          </cell>
          <cell r="AP7">
            <v>190</v>
          </cell>
          <cell r="AQ7">
            <v>200</v>
          </cell>
          <cell r="AR7">
            <v>220</v>
          </cell>
          <cell r="AS7">
            <v>225</v>
          </cell>
          <cell r="AT7">
            <v>235</v>
          </cell>
          <cell r="AU7">
            <v>170</v>
          </cell>
          <cell r="AV7">
            <v>190</v>
          </cell>
          <cell r="AW7">
            <v>220</v>
          </cell>
          <cell r="AX7">
            <v>240</v>
          </cell>
          <cell r="AY7">
            <v>250</v>
          </cell>
          <cell r="AZ7">
            <v>260</v>
          </cell>
          <cell r="BA7">
            <v>270</v>
          </cell>
          <cell r="BB7">
            <v>280</v>
          </cell>
          <cell r="BC7">
            <v>190</v>
          </cell>
          <cell r="BD7">
            <v>210</v>
          </cell>
          <cell r="BE7">
            <v>240</v>
          </cell>
          <cell r="BF7">
            <v>265</v>
          </cell>
          <cell r="BG7">
            <v>280</v>
          </cell>
          <cell r="BH7">
            <v>290</v>
          </cell>
          <cell r="BI7">
            <v>300</v>
          </cell>
          <cell r="BJ7">
            <v>310</v>
          </cell>
        </row>
        <row r="8">
          <cell r="C8">
            <v>80</v>
          </cell>
          <cell r="D8">
            <v>85</v>
          </cell>
          <cell r="E8">
            <v>95</v>
          </cell>
          <cell r="F8">
            <v>100</v>
          </cell>
          <cell r="G8">
            <v>110</v>
          </cell>
          <cell r="H8">
            <v>120</v>
          </cell>
          <cell r="I8">
            <v>130</v>
          </cell>
          <cell r="J8">
            <v>90</v>
          </cell>
          <cell r="K8">
            <v>95</v>
          </cell>
          <cell r="L8">
            <v>105</v>
          </cell>
          <cell r="M8">
            <v>100</v>
          </cell>
          <cell r="N8">
            <v>125</v>
          </cell>
          <cell r="O8">
            <v>135</v>
          </cell>
          <cell r="P8">
            <v>145</v>
          </cell>
          <cell r="Q8">
            <v>110</v>
          </cell>
          <cell r="R8">
            <v>120</v>
          </cell>
          <cell r="S8">
            <v>130</v>
          </cell>
          <cell r="T8">
            <v>140</v>
          </cell>
          <cell r="U8">
            <v>150</v>
          </cell>
          <cell r="V8">
            <v>160</v>
          </cell>
          <cell r="W8">
            <v>170</v>
          </cell>
          <cell r="X8">
            <v>125</v>
          </cell>
          <cell r="Y8">
            <v>140</v>
          </cell>
          <cell r="Z8">
            <v>150</v>
          </cell>
          <cell r="AA8">
            <v>160</v>
          </cell>
          <cell r="AB8">
            <v>170</v>
          </cell>
          <cell r="AC8">
            <v>180</v>
          </cell>
          <cell r="AD8">
            <v>190</v>
          </cell>
          <cell r="AE8">
            <v>120</v>
          </cell>
          <cell r="AF8">
            <v>145</v>
          </cell>
          <cell r="AG8">
            <v>170</v>
          </cell>
          <cell r="AH8">
            <v>190</v>
          </cell>
          <cell r="AI8">
            <v>200</v>
          </cell>
          <cell r="AJ8">
            <v>220</v>
          </cell>
          <cell r="AK8">
            <v>225</v>
          </cell>
          <cell r="AL8">
            <v>235</v>
          </cell>
          <cell r="AM8">
            <v>135</v>
          </cell>
          <cell r="AN8">
            <v>170</v>
          </cell>
          <cell r="AO8">
            <v>190</v>
          </cell>
          <cell r="AP8">
            <v>210</v>
          </cell>
          <cell r="AQ8">
            <v>220</v>
          </cell>
          <cell r="AR8">
            <v>240</v>
          </cell>
          <cell r="AS8">
            <v>250</v>
          </cell>
          <cell r="AT8">
            <v>260</v>
          </cell>
          <cell r="AU8">
            <v>190</v>
          </cell>
          <cell r="AV8">
            <v>210</v>
          </cell>
          <cell r="AW8">
            <v>240</v>
          </cell>
          <cell r="AX8">
            <v>260</v>
          </cell>
          <cell r="AY8">
            <v>280</v>
          </cell>
          <cell r="AZ8">
            <v>290</v>
          </cell>
          <cell r="BA8">
            <v>300</v>
          </cell>
          <cell r="BB8">
            <v>310</v>
          </cell>
          <cell r="BC8">
            <v>210</v>
          </cell>
          <cell r="BD8">
            <v>230</v>
          </cell>
          <cell r="BE8">
            <v>260</v>
          </cell>
          <cell r="BF8">
            <v>285</v>
          </cell>
          <cell r="BG8">
            <v>300</v>
          </cell>
          <cell r="BH8">
            <v>310</v>
          </cell>
          <cell r="BI8">
            <v>325</v>
          </cell>
          <cell r="BJ8">
            <v>330</v>
          </cell>
        </row>
        <row r="9">
          <cell r="C9">
            <v>90</v>
          </cell>
          <cell r="D9">
            <v>95</v>
          </cell>
          <cell r="E9">
            <v>105</v>
          </cell>
          <cell r="F9">
            <v>115</v>
          </cell>
          <cell r="G9">
            <v>125</v>
          </cell>
          <cell r="H9">
            <v>135</v>
          </cell>
          <cell r="I9">
            <v>145</v>
          </cell>
          <cell r="J9">
            <v>100</v>
          </cell>
          <cell r="K9">
            <v>110</v>
          </cell>
          <cell r="L9">
            <v>120</v>
          </cell>
          <cell r="M9">
            <v>115</v>
          </cell>
          <cell r="N9">
            <v>140</v>
          </cell>
          <cell r="O9">
            <v>150</v>
          </cell>
          <cell r="P9">
            <v>160</v>
          </cell>
          <cell r="Q9">
            <v>125</v>
          </cell>
          <cell r="R9">
            <v>135</v>
          </cell>
          <cell r="S9">
            <v>150</v>
          </cell>
          <cell r="T9">
            <v>160</v>
          </cell>
          <cell r="U9">
            <v>170</v>
          </cell>
          <cell r="V9">
            <v>180</v>
          </cell>
          <cell r="W9">
            <v>190</v>
          </cell>
          <cell r="X9">
            <v>140</v>
          </cell>
          <cell r="Y9">
            <v>160</v>
          </cell>
          <cell r="Z9">
            <v>170</v>
          </cell>
          <cell r="AA9">
            <v>180</v>
          </cell>
          <cell r="AB9">
            <v>190</v>
          </cell>
          <cell r="AC9">
            <v>195</v>
          </cell>
          <cell r="AD9">
            <v>210</v>
          </cell>
          <cell r="AE9">
            <v>135</v>
          </cell>
          <cell r="AF9">
            <v>170</v>
          </cell>
          <cell r="AG9">
            <v>190</v>
          </cell>
          <cell r="AH9">
            <v>210</v>
          </cell>
          <cell r="AI9">
            <v>220</v>
          </cell>
          <cell r="AJ9">
            <v>240</v>
          </cell>
          <cell r="AK9">
            <v>250</v>
          </cell>
          <cell r="AL9">
            <v>260</v>
          </cell>
          <cell r="AM9">
            <v>150</v>
          </cell>
          <cell r="AN9">
            <v>190</v>
          </cell>
          <cell r="AO9">
            <v>210</v>
          </cell>
          <cell r="AP9">
            <v>230</v>
          </cell>
          <cell r="AQ9">
            <v>250</v>
          </cell>
          <cell r="AR9">
            <v>260</v>
          </cell>
          <cell r="AS9">
            <v>280</v>
          </cell>
          <cell r="AT9">
            <v>280</v>
          </cell>
          <cell r="AU9">
            <v>210</v>
          </cell>
          <cell r="AV9">
            <v>230</v>
          </cell>
          <cell r="AW9">
            <v>250</v>
          </cell>
          <cell r="AX9">
            <v>285</v>
          </cell>
          <cell r="AY9">
            <v>300</v>
          </cell>
          <cell r="AZ9">
            <v>310</v>
          </cell>
          <cell r="BA9">
            <v>325</v>
          </cell>
          <cell r="BB9">
            <v>330</v>
          </cell>
          <cell r="BC9">
            <v>225</v>
          </cell>
          <cell r="BD9">
            <v>255</v>
          </cell>
          <cell r="BE9">
            <v>275</v>
          </cell>
          <cell r="BF9">
            <v>305</v>
          </cell>
          <cell r="BG9">
            <v>325</v>
          </cell>
          <cell r="BH9">
            <v>330</v>
          </cell>
          <cell r="BI9">
            <v>345</v>
          </cell>
          <cell r="BJ9">
            <v>355</v>
          </cell>
        </row>
        <row r="10">
          <cell r="C10">
            <v>1000</v>
          </cell>
          <cell r="D10">
            <v>1000</v>
          </cell>
          <cell r="E10">
            <v>1000</v>
          </cell>
          <cell r="F10">
            <v>1000</v>
          </cell>
          <cell r="G10">
            <v>1000</v>
          </cell>
          <cell r="H10">
            <v>1000</v>
          </cell>
          <cell r="I10">
            <v>1000</v>
          </cell>
          <cell r="J10">
            <v>1000</v>
          </cell>
          <cell r="K10">
            <v>1000</v>
          </cell>
          <cell r="L10">
            <v>1000</v>
          </cell>
          <cell r="M10">
            <v>1000</v>
          </cell>
          <cell r="N10">
            <v>1000</v>
          </cell>
          <cell r="O10">
            <v>1000</v>
          </cell>
          <cell r="P10">
            <v>1000</v>
          </cell>
          <cell r="Q10">
            <v>1000</v>
          </cell>
          <cell r="R10">
            <v>1000</v>
          </cell>
          <cell r="S10">
            <v>1000</v>
          </cell>
          <cell r="T10">
            <v>1000</v>
          </cell>
          <cell r="U10">
            <v>1000</v>
          </cell>
          <cell r="V10">
            <v>1000</v>
          </cell>
          <cell r="W10">
            <v>1000</v>
          </cell>
          <cell r="X10">
            <v>155</v>
          </cell>
          <cell r="Y10">
            <v>175</v>
          </cell>
          <cell r="Z10">
            <v>190</v>
          </cell>
          <cell r="AA10">
            <v>200</v>
          </cell>
          <cell r="AB10">
            <v>205</v>
          </cell>
          <cell r="AC10">
            <v>210</v>
          </cell>
          <cell r="AD10">
            <v>225</v>
          </cell>
          <cell r="AE10">
            <v>1000</v>
          </cell>
          <cell r="AF10">
            <v>1000</v>
          </cell>
          <cell r="AG10">
            <v>1000</v>
          </cell>
          <cell r="AH10">
            <v>1000</v>
          </cell>
          <cell r="AI10">
            <v>1000</v>
          </cell>
          <cell r="AJ10">
            <v>10000</v>
          </cell>
          <cell r="AK10">
            <v>1000</v>
          </cell>
          <cell r="AL10">
            <v>1000</v>
          </cell>
          <cell r="AM10">
            <v>1000</v>
          </cell>
          <cell r="AN10">
            <v>1000</v>
          </cell>
          <cell r="AO10">
            <v>1000</v>
          </cell>
          <cell r="AP10">
            <v>1000</v>
          </cell>
          <cell r="AQ10">
            <v>1000</v>
          </cell>
          <cell r="AR10">
            <v>10000</v>
          </cell>
          <cell r="AS10">
            <v>1000</v>
          </cell>
          <cell r="AT10">
            <v>1000</v>
          </cell>
          <cell r="AU10">
            <v>1000</v>
          </cell>
          <cell r="AV10">
            <v>1000</v>
          </cell>
          <cell r="AW10">
            <v>1000</v>
          </cell>
          <cell r="AX10">
            <v>10000</v>
          </cell>
          <cell r="AY10">
            <v>1000</v>
          </cell>
          <cell r="AZ10">
            <v>1000</v>
          </cell>
          <cell r="BA10">
            <v>1000</v>
          </cell>
          <cell r="BB10">
            <v>10000</v>
          </cell>
          <cell r="BC10">
            <v>240</v>
          </cell>
          <cell r="BD10">
            <v>270</v>
          </cell>
          <cell r="BE10">
            <v>290</v>
          </cell>
          <cell r="BF10">
            <v>320</v>
          </cell>
          <cell r="BG10">
            <v>345</v>
          </cell>
          <cell r="BH10">
            <v>355</v>
          </cell>
          <cell r="BI10">
            <v>365</v>
          </cell>
          <cell r="BJ10">
            <v>375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MATCH"/>
    </sheetNames>
    <sheetDataSet>
      <sheetData sheetId="0">
        <row r="1">
          <cell r="C1" t="str">
            <v>FC1 40</v>
          </cell>
          <cell r="D1" t="str">
            <v>FC1 44</v>
          </cell>
          <cell r="E1" t="str">
            <v>FC1 48</v>
          </cell>
          <cell r="F1" t="str">
            <v>FC1 53</v>
          </cell>
          <cell r="G1" t="str">
            <v>FC1 58</v>
          </cell>
          <cell r="H1" t="str">
            <v>FC1 63</v>
          </cell>
          <cell r="I1" t="str">
            <v>FC1 69</v>
          </cell>
          <cell r="J1" t="str">
            <v>FC1 +69</v>
          </cell>
          <cell r="K1" t="str">
            <v>FC2 44</v>
          </cell>
          <cell r="L1" t="str">
            <v>FC2 48</v>
          </cell>
          <cell r="M1" t="str">
            <v>FC2 53</v>
          </cell>
          <cell r="N1" t="str">
            <v>FC2 58</v>
          </cell>
          <cell r="O1" t="str">
            <v>FC2 63</v>
          </cell>
          <cell r="P1" t="str">
            <v>FC2 69</v>
          </cell>
          <cell r="Q1" t="str">
            <v>FC2 +69</v>
          </cell>
          <cell r="R1" t="str">
            <v>FJ48</v>
          </cell>
          <cell r="S1" t="str">
            <v>FJ53</v>
          </cell>
          <cell r="T1" t="str">
            <v>FJ58</v>
          </cell>
          <cell r="U1" t="str">
            <v>FJ63</v>
          </cell>
          <cell r="V1" t="str">
            <v>FJ69</v>
          </cell>
          <cell r="W1" t="str">
            <v>FJ75</v>
          </cell>
          <cell r="X1" t="str">
            <v>FJ+75</v>
          </cell>
          <cell r="Y1" t="str">
            <v>FS48</v>
          </cell>
          <cell r="Z1" t="str">
            <v>FS53</v>
          </cell>
          <cell r="AA1" t="str">
            <v>FS58</v>
          </cell>
          <cell r="AB1" t="str">
            <v>FS63</v>
          </cell>
          <cell r="AC1" t="str">
            <v>FS69</v>
          </cell>
          <cell r="AD1" t="str">
            <v>FS75</v>
          </cell>
          <cell r="AE1" t="str">
            <v>FS+75</v>
          </cell>
          <cell r="AF1" t="str">
            <v>C1 45</v>
          </cell>
          <cell r="AG1" t="str">
            <v>C1 50</v>
          </cell>
          <cell r="AH1" t="str">
            <v>C1 56</v>
          </cell>
          <cell r="AI1" t="str">
            <v>C1 62</v>
          </cell>
          <cell r="AJ1" t="str">
            <v>C1 69</v>
          </cell>
          <cell r="AK1" t="str">
            <v>C1 77</v>
          </cell>
          <cell r="AL1" t="str">
            <v>C1 85</v>
          </cell>
          <cell r="AM1" t="str">
            <v>C1 94</v>
          </cell>
          <cell r="AN1" t="str">
            <v>C1 +94</v>
          </cell>
          <cell r="AO1" t="str">
            <v>C2 50</v>
          </cell>
          <cell r="AP1" t="str">
            <v>C2 56</v>
          </cell>
          <cell r="AQ1" t="str">
            <v>C2 62</v>
          </cell>
          <cell r="AR1" t="str">
            <v>C2 69</v>
          </cell>
          <cell r="AS1" t="str">
            <v>C2 77</v>
          </cell>
          <cell r="AT1" t="str">
            <v>C2 85</v>
          </cell>
          <cell r="AU1" t="str">
            <v>C2 94</v>
          </cell>
          <cell r="AV1" t="str">
            <v>C2 +94</v>
          </cell>
          <cell r="AW1" t="str">
            <v>J56</v>
          </cell>
          <cell r="AX1" t="str">
            <v>J62</v>
          </cell>
          <cell r="AY1" t="str">
            <v>J69</v>
          </cell>
          <cell r="AZ1" t="str">
            <v>J77</v>
          </cell>
          <cell r="BA1" t="str">
            <v>J85</v>
          </cell>
          <cell r="BB1" t="str">
            <v>J94</v>
          </cell>
          <cell r="BC1" t="str">
            <v>J105</v>
          </cell>
          <cell r="BD1" t="str">
            <v>J+105</v>
          </cell>
          <cell r="BE1" t="str">
            <v>S56</v>
          </cell>
          <cell r="BF1" t="str">
            <v>S62</v>
          </cell>
          <cell r="BG1" t="str">
            <v>S69</v>
          </cell>
          <cell r="BH1" t="str">
            <v>S77</v>
          </cell>
          <cell r="BI1" t="str">
            <v>S85</v>
          </cell>
          <cell r="BJ1" t="str">
            <v>S94</v>
          </cell>
          <cell r="BK1" t="str">
            <v>S105</v>
          </cell>
          <cell r="BL1" t="str">
            <v>S+105</v>
          </cell>
        </row>
        <row r="2">
          <cell r="C2">
            <v>20</v>
          </cell>
          <cell r="D2">
            <v>25</v>
          </cell>
          <cell r="E2">
            <v>25</v>
          </cell>
          <cell r="F2">
            <v>35</v>
          </cell>
          <cell r="G2">
            <v>40</v>
          </cell>
          <cell r="H2">
            <v>45</v>
          </cell>
          <cell r="I2">
            <v>50</v>
          </cell>
          <cell r="J2">
            <v>60</v>
          </cell>
          <cell r="K2">
            <v>30</v>
          </cell>
          <cell r="L2">
            <v>35</v>
          </cell>
          <cell r="M2">
            <v>45</v>
          </cell>
          <cell r="N2">
            <v>50</v>
          </cell>
          <cell r="O2">
            <v>55</v>
          </cell>
          <cell r="P2">
            <v>60</v>
          </cell>
          <cell r="Q2">
            <v>70</v>
          </cell>
          <cell r="R2">
            <v>45</v>
          </cell>
          <cell r="S2">
            <v>55</v>
          </cell>
          <cell r="T2">
            <v>60</v>
          </cell>
          <cell r="U2">
            <v>65</v>
          </cell>
          <cell r="V2">
            <v>70</v>
          </cell>
          <cell r="W2">
            <v>80</v>
          </cell>
          <cell r="X2">
            <v>90</v>
          </cell>
          <cell r="Y2">
            <v>55</v>
          </cell>
          <cell r="Z2">
            <v>65</v>
          </cell>
          <cell r="AA2">
            <v>70</v>
          </cell>
          <cell r="AB2">
            <v>75</v>
          </cell>
          <cell r="AC2">
            <v>80</v>
          </cell>
          <cell r="AD2">
            <v>95</v>
          </cell>
          <cell r="AE2">
            <v>100</v>
          </cell>
          <cell r="AF2">
            <v>35</v>
          </cell>
          <cell r="AG2">
            <v>40</v>
          </cell>
          <cell r="AH2">
            <v>50</v>
          </cell>
          <cell r="AI2">
            <v>75</v>
          </cell>
          <cell r="AJ2">
            <v>85</v>
          </cell>
          <cell r="AK2">
            <v>90</v>
          </cell>
          <cell r="AL2">
            <v>100</v>
          </cell>
          <cell r="AM2">
            <v>110</v>
          </cell>
          <cell r="AN2">
            <v>120</v>
          </cell>
          <cell r="AO2">
            <v>45</v>
          </cell>
          <cell r="AP2">
            <v>65</v>
          </cell>
          <cell r="AQ2">
            <v>85</v>
          </cell>
          <cell r="AR2">
            <v>95</v>
          </cell>
          <cell r="AS2">
            <v>110</v>
          </cell>
          <cell r="AT2">
            <v>120</v>
          </cell>
          <cell r="AU2">
            <v>125</v>
          </cell>
          <cell r="AV2">
            <v>135</v>
          </cell>
          <cell r="AW2">
            <v>80</v>
          </cell>
          <cell r="AX2">
            <v>90</v>
          </cell>
          <cell r="AY2">
            <v>110</v>
          </cell>
          <cell r="AZ2">
            <v>130</v>
          </cell>
          <cell r="BA2">
            <v>145</v>
          </cell>
          <cell r="BB2">
            <v>150</v>
          </cell>
          <cell r="BC2">
            <v>155</v>
          </cell>
          <cell r="BD2">
            <v>165</v>
          </cell>
          <cell r="BE2">
            <v>95</v>
          </cell>
          <cell r="BF2">
            <v>120</v>
          </cell>
          <cell r="BG2">
            <v>130</v>
          </cell>
          <cell r="BH2">
            <v>150</v>
          </cell>
          <cell r="BI2">
            <v>165</v>
          </cell>
          <cell r="BJ2">
            <v>170</v>
          </cell>
          <cell r="BK2">
            <v>175</v>
          </cell>
          <cell r="BL2">
            <v>185</v>
          </cell>
        </row>
        <row r="3">
          <cell r="C3">
            <v>25</v>
          </cell>
          <cell r="D3">
            <v>35</v>
          </cell>
          <cell r="E3">
            <v>35</v>
          </cell>
          <cell r="F3">
            <v>45</v>
          </cell>
          <cell r="G3">
            <v>50</v>
          </cell>
          <cell r="H3">
            <v>55</v>
          </cell>
          <cell r="I3">
            <v>60</v>
          </cell>
          <cell r="J3">
            <v>70</v>
          </cell>
          <cell r="K3">
            <v>40</v>
          </cell>
          <cell r="L3">
            <v>45</v>
          </cell>
          <cell r="M3">
            <v>55</v>
          </cell>
          <cell r="N3">
            <v>60</v>
          </cell>
          <cell r="O3">
            <v>65</v>
          </cell>
          <cell r="P3">
            <v>70</v>
          </cell>
          <cell r="Q3">
            <v>80</v>
          </cell>
          <cell r="R3">
            <v>55</v>
          </cell>
          <cell r="S3">
            <v>65</v>
          </cell>
          <cell r="T3">
            <v>70</v>
          </cell>
          <cell r="U3">
            <v>75</v>
          </cell>
          <cell r="V3">
            <v>80</v>
          </cell>
          <cell r="W3">
            <v>95</v>
          </cell>
          <cell r="X3">
            <v>100</v>
          </cell>
          <cell r="Y3">
            <v>65</v>
          </cell>
          <cell r="Z3">
            <v>75</v>
          </cell>
          <cell r="AA3">
            <v>80</v>
          </cell>
          <cell r="AB3">
            <v>85</v>
          </cell>
          <cell r="AC3">
            <v>90</v>
          </cell>
          <cell r="AD3">
            <v>105</v>
          </cell>
          <cell r="AE3">
            <v>110</v>
          </cell>
          <cell r="AF3">
            <v>50</v>
          </cell>
          <cell r="AG3">
            <v>55</v>
          </cell>
          <cell r="AH3">
            <v>70</v>
          </cell>
          <cell r="AI3">
            <v>95</v>
          </cell>
          <cell r="AJ3">
            <v>105</v>
          </cell>
          <cell r="AK3">
            <v>110</v>
          </cell>
          <cell r="AL3">
            <v>120</v>
          </cell>
          <cell r="AM3">
            <v>130</v>
          </cell>
          <cell r="AN3">
            <v>140</v>
          </cell>
          <cell r="AO3">
            <v>65</v>
          </cell>
          <cell r="AP3">
            <v>85</v>
          </cell>
          <cell r="AQ3">
            <v>105</v>
          </cell>
          <cell r="AR3">
            <v>115</v>
          </cell>
          <cell r="AS3">
            <v>130</v>
          </cell>
          <cell r="AT3">
            <v>140</v>
          </cell>
          <cell r="AU3">
            <v>145</v>
          </cell>
          <cell r="AV3">
            <v>155</v>
          </cell>
          <cell r="AW3">
            <v>100</v>
          </cell>
          <cell r="AX3">
            <v>120</v>
          </cell>
          <cell r="AY3">
            <v>130</v>
          </cell>
          <cell r="AZ3">
            <v>150</v>
          </cell>
          <cell r="BA3">
            <v>165</v>
          </cell>
          <cell r="BB3">
            <v>170</v>
          </cell>
          <cell r="BC3">
            <v>175</v>
          </cell>
          <cell r="BD3">
            <v>185</v>
          </cell>
          <cell r="BE3">
            <v>115</v>
          </cell>
          <cell r="BF3">
            <v>135</v>
          </cell>
          <cell r="BG3">
            <v>150</v>
          </cell>
          <cell r="BH3">
            <v>170</v>
          </cell>
          <cell r="BI3">
            <v>185</v>
          </cell>
          <cell r="BJ3">
            <v>190</v>
          </cell>
          <cell r="BK3">
            <v>195</v>
          </cell>
          <cell r="BL3">
            <v>205</v>
          </cell>
        </row>
        <row r="4">
          <cell r="C4">
            <v>35</v>
          </cell>
          <cell r="D4">
            <v>40</v>
          </cell>
          <cell r="E4">
            <v>45</v>
          </cell>
          <cell r="F4">
            <v>55</v>
          </cell>
          <cell r="G4">
            <v>60</v>
          </cell>
          <cell r="H4">
            <v>65</v>
          </cell>
          <cell r="I4">
            <v>70</v>
          </cell>
          <cell r="J4">
            <v>80</v>
          </cell>
          <cell r="K4">
            <v>50</v>
          </cell>
          <cell r="L4">
            <v>55</v>
          </cell>
          <cell r="M4">
            <v>65</v>
          </cell>
          <cell r="N4">
            <v>70</v>
          </cell>
          <cell r="O4">
            <v>75</v>
          </cell>
          <cell r="P4">
            <v>80</v>
          </cell>
          <cell r="Q4">
            <v>95</v>
          </cell>
          <cell r="R4">
            <v>65</v>
          </cell>
          <cell r="S4">
            <v>75</v>
          </cell>
          <cell r="T4">
            <v>80</v>
          </cell>
          <cell r="U4">
            <v>85</v>
          </cell>
          <cell r="V4">
            <v>90</v>
          </cell>
          <cell r="W4">
            <v>105</v>
          </cell>
          <cell r="X4">
            <v>110</v>
          </cell>
          <cell r="Y4">
            <v>75</v>
          </cell>
          <cell r="Z4">
            <v>85</v>
          </cell>
          <cell r="AA4">
            <v>90</v>
          </cell>
          <cell r="AB4">
            <v>95</v>
          </cell>
          <cell r="AC4">
            <v>105</v>
          </cell>
          <cell r="AD4">
            <v>115</v>
          </cell>
          <cell r="AE4">
            <v>125</v>
          </cell>
          <cell r="AF4">
            <v>60</v>
          </cell>
          <cell r="AG4">
            <v>65</v>
          </cell>
          <cell r="AH4">
            <v>85</v>
          </cell>
          <cell r="AI4">
            <v>105</v>
          </cell>
          <cell r="AJ4">
            <v>115</v>
          </cell>
          <cell r="AK4">
            <v>130</v>
          </cell>
          <cell r="AL4">
            <v>140</v>
          </cell>
          <cell r="AM4">
            <v>145</v>
          </cell>
          <cell r="AN4">
            <v>155</v>
          </cell>
          <cell r="AO4">
            <v>80</v>
          </cell>
          <cell r="AP4">
            <v>100</v>
          </cell>
          <cell r="AQ4">
            <v>120</v>
          </cell>
          <cell r="AR4">
            <v>130</v>
          </cell>
          <cell r="AS4">
            <v>150</v>
          </cell>
          <cell r="AT4">
            <v>160</v>
          </cell>
          <cell r="AU4">
            <v>165</v>
          </cell>
          <cell r="AV4">
            <v>175</v>
          </cell>
          <cell r="AW4">
            <v>115</v>
          </cell>
          <cell r="AX4">
            <v>135</v>
          </cell>
          <cell r="AY4">
            <v>150</v>
          </cell>
          <cell r="AZ4">
            <v>170</v>
          </cell>
          <cell r="BA4">
            <v>185</v>
          </cell>
          <cell r="BB4">
            <v>190</v>
          </cell>
          <cell r="BC4">
            <v>195</v>
          </cell>
          <cell r="BD4">
            <v>205</v>
          </cell>
          <cell r="BE4">
            <v>130</v>
          </cell>
          <cell r="BF4">
            <v>150</v>
          </cell>
          <cell r="BG4">
            <v>170</v>
          </cell>
          <cell r="BH4">
            <v>190</v>
          </cell>
          <cell r="BI4">
            <v>205</v>
          </cell>
          <cell r="BJ4">
            <v>215</v>
          </cell>
          <cell r="BK4">
            <v>220</v>
          </cell>
          <cell r="BL4">
            <v>225</v>
          </cell>
        </row>
        <row r="5">
          <cell r="C5">
            <v>45</v>
          </cell>
          <cell r="D5">
            <v>50</v>
          </cell>
          <cell r="E5">
            <v>55</v>
          </cell>
          <cell r="F5">
            <v>65</v>
          </cell>
          <cell r="G5">
            <v>70</v>
          </cell>
          <cell r="H5">
            <v>75</v>
          </cell>
          <cell r="I5">
            <v>80</v>
          </cell>
          <cell r="J5">
            <v>95</v>
          </cell>
          <cell r="K5">
            <v>60</v>
          </cell>
          <cell r="L5">
            <v>65</v>
          </cell>
          <cell r="M5">
            <v>75</v>
          </cell>
          <cell r="N5">
            <v>80</v>
          </cell>
          <cell r="O5">
            <v>85</v>
          </cell>
          <cell r="P5">
            <v>90</v>
          </cell>
          <cell r="Q5">
            <v>105</v>
          </cell>
          <cell r="R5">
            <v>75</v>
          </cell>
          <cell r="S5">
            <v>85</v>
          </cell>
          <cell r="T5">
            <v>90</v>
          </cell>
          <cell r="U5">
            <v>95</v>
          </cell>
          <cell r="V5">
            <v>105</v>
          </cell>
          <cell r="W5">
            <v>115</v>
          </cell>
          <cell r="X5">
            <v>125</v>
          </cell>
          <cell r="Y5">
            <v>85</v>
          </cell>
          <cell r="Z5">
            <v>95</v>
          </cell>
          <cell r="AA5">
            <v>100</v>
          </cell>
          <cell r="AB5">
            <v>110</v>
          </cell>
          <cell r="AC5">
            <v>120</v>
          </cell>
          <cell r="AD5">
            <v>130</v>
          </cell>
          <cell r="AE5">
            <v>140</v>
          </cell>
          <cell r="AF5">
            <v>75</v>
          </cell>
          <cell r="AG5">
            <v>80</v>
          </cell>
          <cell r="AH5">
            <v>100</v>
          </cell>
          <cell r="AI5">
            <v>120</v>
          </cell>
          <cell r="AJ5">
            <v>130</v>
          </cell>
          <cell r="AK5">
            <v>150</v>
          </cell>
          <cell r="AL5">
            <v>160</v>
          </cell>
          <cell r="AM5">
            <v>165</v>
          </cell>
          <cell r="AN5">
            <v>175</v>
          </cell>
          <cell r="AO5">
            <v>95</v>
          </cell>
          <cell r="AP5">
            <v>115</v>
          </cell>
          <cell r="AQ5">
            <v>135</v>
          </cell>
          <cell r="AR5">
            <v>150</v>
          </cell>
          <cell r="AS5">
            <v>170</v>
          </cell>
          <cell r="AT5">
            <v>180</v>
          </cell>
          <cell r="AU5">
            <v>185</v>
          </cell>
          <cell r="AV5">
            <v>195</v>
          </cell>
          <cell r="AW5">
            <v>130</v>
          </cell>
          <cell r="AX5">
            <v>150</v>
          </cell>
          <cell r="AY5">
            <v>170</v>
          </cell>
          <cell r="AZ5">
            <v>190</v>
          </cell>
          <cell r="BA5">
            <v>205</v>
          </cell>
          <cell r="BB5">
            <v>215</v>
          </cell>
          <cell r="BC5">
            <v>220</v>
          </cell>
          <cell r="BD5">
            <v>225</v>
          </cell>
          <cell r="BE5">
            <v>145</v>
          </cell>
          <cell r="BF5">
            <v>170</v>
          </cell>
          <cell r="BG5">
            <v>190</v>
          </cell>
          <cell r="BH5">
            <v>210</v>
          </cell>
          <cell r="BI5">
            <v>225</v>
          </cell>
          <cell r="BJ5">
            <v>235</v>
          </cell>
          <cell r="BK5">
            <v>245</v>
          </cell>
          <cell r="BL5">
            <v>250</v>
          </cell>
        </row>
        <row r="6">
          <cell r="C6">
            <v>50</v>
          </cell>
          <cell r="D6">
            <v>60</v>
          </cell>
          <cell r="E6">
            <v>65</v>
          </cell>
          <cell r="F6">
            <v>75</v>
          </cell>
          <cell r="G6">
            <v>80</v>
          </cell>
          <cell r="H6">
            <v>85</v>
          </cell>
          <cell r="I6">
            <v>90</v>
          </cell>
          <cell r="J6">
            <v>105</v>
          </cell>
          <cell r="K6">
            <v>70</v>
          </cell>
          <cell r="L6">
            <v>75</v>
          </cell>
          <cell r="M6">
            <v>85</v>
          </cell>
          <cell r="N6">
            <v>90</v>
          </cell>
          <cell r="O6">
            <v>95</v>
          </cell>
          <cell r="P6">
            <v>105</v>
          </cell>
          <cell r="Q6">
            <v>115</v>
          </cell>
          <cell r="R6">
            <v>85</v>
          </cell>
          <cell r="S6">
            <v>95</v>
          </cell>
          <cell r="T6">
            <v>100</v>
          </cell>
          <cell r="U6">
            <v>110</v>
          </cell>
          <cell r="V6">
            <v>120</v>
          </cell>
          <cell r="W6">
            <v>130</v>
          </cell>
          <cell r="X6">
            <v>140</v>
          </cell>
          <cell r="Y6">
            <v>95</v>
          </cell>
          <cell r="Z6">
            <v>105</v>
          </cell>
          <cell r="AA6">
            <v>115</v>
          </cell>
          <cell r="AB6">
            <v>125</v>
          </cell>
          <cell r="AC6">
            <v>135</v>
          </cell>
          <cell r="AD6">
            <v>145</v>
          </cell>
          <cell r="AE6">
            <v>150</v>
          </cell>
          <cell r="AF6">
            <v>90</v>
          </cell>
          <cell r="AG6">
            <v>95</v>
          </cell>
          <cell r="AH6">
            <v>115</v>
          </cell>
          <cell r="AI6">
            <v>135</v>
          </cell>
          <cell r="AJ6">
            <v>150</v>
          </cell>
          <cell r="AK6">
            <v>170</v>
          </cell>
          <cell r="AL6">
            <v>180</v>
          </cell>
          <cell r="AM6">
            <v>185</v>
          </cell>
          <cell r="AN6">
            <v>195</v>
          </cell>
          <cell r="AO6">
            <v>110</v>
          </cell>
          <cell r="AP6">
            <v>130</v>
          </cell>
          <cell r="AQ6">
            <v>150</v>
          </cell>
          <cell r="AR6">
            <v>170</v>
          </cell>
          <cell r="AS6">
            <v>185</v>
          </cell>
          <cell r="AT6">
            <v>200</v>
          </cell>
          <cell r="AU6">
            <v>210</v>
          </cell>
          <cell r="AV6">
            <v>220</v>
          </cell>
          <cell r="AW6">
            <v>145</v>
          </cell>
          <cell r="AX6">
            <v>170</v>
          </cell>
          <cell r="AY6">
            <v>190</v>
          </cell>
          <cell r="AZ6">
            <v>210</v>
          </cell>
          <cell r="BA6">
            <v>225</v>
          </cell>
          <cell r="BB6">
            <v>235</v>
          </cell>
          <cell r="BC6">
            <v>245</v>
          </cell>
          <cell r="BD6">
            <v>250</v>
          </cell>
          <cell r="BE6">
            <v>170</v>
          </cell>
          <cell r="BF6">
            <v>190</v>
          </cell>
          <cell r="BG6">
            <v>220</v>
          </cell>
          <cell r="BH6">
            <v>240</v>
          </cell>
          <cell r="BI6">
            <v>250</v>
          </cell>
          <cell r="BJ6">
            <v>260</v>
          </cell>
          <cell r="BK6">
            <v>270</v>
          </cell>
          <cell r="BL6">
            <v>280</v>
          </cell>
        </row>
        <row r="7">
          <cell r="C7">
            <v>60</v>
          </cell>
          <cell r="D7">
            <v>70</v>
          </cell>
          <cell r="E7">
            <v>75</v>
          </cell>
          <cell r="F7">
            <v>85</v>
          </cell>
          <cell r="G7">
            <v>90</v>
          </cell>
          <cell r="H7">
            <v>95</v>
          </cell>
          <cell r="I7">
            <v>105</v>
          </cell>
          <cell r="J7">
            <v>115</v>
          </cell>
          <cell r="K7">
            <v>80</v>
          </cell>
          <cell r="L7">
            <v>85</v>
          </cell>
          <cell r="M7">
            <v>95</v>
          </cell>
          <cell r="N7">
            <v>100</v>
          </cell>
          <cell r="O7">
            <v>110</v>
          </cell>
          <cell r="P7">
            <v>120</v>
          </cell>
          <cell r="Q7">
            <v>130</v>
          </cell>
          <cell r="R7">
            <v>95</v>
          </cell>
          <cell r="S7">
            <v>105</v>
          </cell>
          <cell r="T7">
            <v>115</v>
          </cell>
          <cell r="U7">
            <v>125</v>
          </cell>
          <cell r="V7">
            <v>135</v>
          </cell>
          <cell r="W7">
            <v>145</v>
          </cell>
          <cell r="X7">
            <v>150</v>
          </cell>
          <cell r="Y7">
            <v>110</v>
          </cell>
          <cell r="Z7">
            <v>120</v>
          </cell>
          <cell r="AA7">
            <v>130</v>
          </cell>
          <cell r="AB7">
            <v>140</v>
          </cell>
          <cell r="AC7">
            <v>150</v>
          </cell>
          <cell r="AD7">
            <v>160</v>
          </cell>
          <cell r="AE7">
            <v>170</v>
          </cell>
          <cell r="AF7">
            <v>105</v>
          </cell>
          <cell r="AG7">
            <v>110</v>
          </cell>
          <cell r="AH7">
            <v>130</v>
          </cell>
          <cell r="AI7">
            <v>150</v>
          </cell>
          <cell r="AJ7">
            <v>170</v>
          </cell>
          <cell r="AK7">
            <v>185</v>
          </cell>
          <cell r="AL7">
            <v>200</v>
          </cell>
          <cell r="AM7">
            <v>210</v>
          </cell>
          <cell r="AN7">
            <v>220</v>
          </cell>
          <cell r="AO7">
            <v>120</v>
          </cell>
          <cell r="AP7">
            <v>145</v>
          </cell>
          <cell r="AQ7">
            <v>170</v>
          </cell>
          <cell r="AR7">
            <v>190</v>
          </cell>
          <cell r="AS7">
            <v>200</v>
          </cell>
          <cell r="AT7">
            <v>220</v>
          </cell>
          <cell r="AU7">
            <v>225</v>
          </cell>
          <cell r="AV7">
            <v>235</v>
          </cell>
          <cell r="AW7">
            <v>170</v>
          </cell>
          <cell r="AX7">
            <v>190</v>
          </cell>
          <cell r="AY7">
            <v>220</v>
          </cell>
          <cell r="AZ7">
            <v>240</v>
          </cell>
          <cell r="BA7">
            <v>250</v>
          </cell>
          <cell r="BB7">
            <v>260</v>
          </cell>
          <cell r="BC7">
            <v>270</v>
          </cell>
          <cell r="BD7">
            <v>280</v>
          </cell>
          <cell r="BE7">
            <v>190</v>
          </cell>
          <cell r="BF7">
            <v>210</v>
          </cell>
          <cell r="BG7">
            <v>240</v>
          </cell>
          <cell r="BH7">
            <v>265</v>
          </cell>
          <cell r="BI7">
            <v>280</v>
          </cell>
          <cell r="BJ7">
            <v>290</v>
          </cell>
          <cell r="BK7">
            <v>300</v>
          </cell>
          <cell r="BL7">
            <v>310</v>
          </cell>
        </row>
        <row r="8">
          <cell r="C8">
            <v>70</v>
          </cell>
          <cell r="D8">
            <v>80</v>
          </cell>
          <cell r="E8">
            <v>85</v>
          </cell>
          <cell r="F8">
            <v>95</v>
          </cell>
          <cell r="G8">
            <v>100</v>
          </cell>
          <cell r="H8">
            <v>110</v>
          </cell>
          <cell r="I8">
            <v>120</v>
          </cell>
          <cell r="J8">
            <v>130</v>
          </cell>
          <cell r="K8">
            <v>90</v>
          </cell>
          <cell r="L8">
            <v>95</v>
          </cell>
          <cell r="M8">
            <v>105</v>
          </cell>
          <cell r="N8">
            <v>115</v>
          </cell>
          <cell r="O8">
            <v>125</v>
          </cell>
          <cell r="P8">
            <v>135</v>
          </cell>
          <cell r="Q8">
            <v>145</v>
          </cell>
          <cell r="R8">
            <v>110</v>
          </cell>
          <cell r="S8">
            <v>120</v>
          </cell>
          <cell r="T8">
            <v>130</v>
          </cell>
          <cell r="U8">
            <v>140</v>
          </cell>
          <cell r="V8">
            <v>150</v>
          </cell>
          <cell r="W8">
            <v>160</v>
          </cell>
          <cell r="X8">
            <v>170</v>
          </cell>
          <cell r="Y8">
            <v>125</v>
          </cell>
          <cell r="Z8">
            <v>140</v>
          </cell>
          <cell r="AA8">
            <v>150</v>
          </cell>
          <cell r="AB8">
            <v>160</v>
          </cell>
          <cell r="AC8">
            <v>170</v>
          </cell>
          <cell r="AD8">
            <v>180</v>
          </cell>
          <cell r="AE8">
            <v>190</v>
          </cell>
          <cell r="AF8">
            <v>115</v>
          </cell>
          <cell r="AG8">
            <v>120</v>
          </cell>
          <cell r="AH8">
            <v>145</v>
          </cell>
          <cell r="AI8">
            <v>170</v>
          </cell>
          <cell r="AJ8">
            <v>190</v>
          </cell>
          <cell r="AK8">
            <v>200</v>
          </cell>
          <cell r="AL8">
            <v>220</v>
          </cell>
          <cell r="AM8">
            <v>225</v>
          </cell>
          <cell r="AN8">
            <v>235</v>
          </cell>
          <cell r="AO8">
            <v>135</v>
          </cell>
          <cell r="AP8">
            <v>170</v>
          </cell>
          <cell r="AQ8">
            <v>190</v>
          </cell>
          <cell r="AR8">
            <v>210</v>
          </cell>
          <cell r="AS8">
            <v>220</v>
          </cell>
          <cell r="AT8">
            <v>240</v>
          </cell>
          <cell r="AU8">
            <v>250</v>
          </cell>
          <cell r="AV8">
            <v>260</v>
          </cell>
          <cell r="AW8">
            <v>190</v>
          </cell>
          <cell r="AX8">
            <v>210</v>
          </cell>
          <cell r="AY8">
            <v>240</v>
          </cell>
          <cell r="AZ8">
            <v>260</v>
          </cell>
          <cell r="BA8">
            <v>280</v>
          </cell>
          <cell r="BB8">
            <v>290</v>
          </cell>
          <cell r="BC8">
            <v>300</v>
          </cell>
          <cell r="BD8">
            <v>310</v>
          </cell>
          <cell r="BE8">
            <v>210</v>
          </cell>
          <cell r="BF8">
            <v>230</v>
          </cell>
          <cell r="BG8">
            <v>260</v>
          </cell>
          <cell r="BH8">
            <v>285</v>
          </cell>
          <cell r="BI8">
            <v>300</v>
          </cell>
          <cell r="BJ8">
            <v>310</v>
          </cell>
          <cell r="BK8">
            <v>325</v>
          </cell>
          <cell r="BL8">
            <v>330</v>
          </cell>
        </row>
        <row r="9">
          <cell r="C9">
            <v>80</v>
          </cell>
          <cell r="D9">
            <v>90</v>
          </cell>
          <cell r="E9">
            <v>95</v>
          </cell>
          <cell r="F9">
            <v>105</v>
          </cell>
          <cell r="G9">
            <v>115</v>
          </cell>
          <cell r="H9">
            <v>125</v>
          </cell>
          <cell r="I9">
            <v>135</v>
          </cell>
          <cell r="J9">
            <v>145</v>
          </cell>
          <cell r="K9">
            <v>100</v>
          </cell>
          <cell r="L9">
            <v>110</v>
          </cell>
          <cell r="M9">
            <v>120</v>
          </cell>
          <cell r="N9">
            <v>130</v>
          </cell>
          <cell r="O9">
            <v>140</v>
          </cell>
          <cell r="P9">
            <v>150</v>
          </cell>
          <cell r="Q9">
            <v>160</v>
          </cell>
          <cell r="R9">
            <v>125</v>
          </cell>
          <cell r="S9">
            <v>135</v>
          </cell>
          <cell r="T9">
            <v>150</v>
          </cell>
          <cell r="U9">
            <v>160</v>
          </cell>
          <cell r="V9">
            <v>170</v>
          </cell>
          <cell r="W9">
            <v>180</v>
          </cell>
          <cell r="X9">
            <v>190</v>
          </cell>
          <cell r="Y9">
            <v>140</v>
          </cell>
          <cell r="Z9">
            <v>160</v>
          </cell>
          <cell r="AA9">
            <v>170</v>
          </cell>
          <cell r="AB9">
            <v>180</v>
          </cell>
          <cell r="AC9">
            <v>190</v>
          </cell>
          <cell r="AD9">
            <v>195</v>
          </cell>
          <cell r="AE9">
            <v>210</v>
          </cell>
          <cell r="AF9">
            <v>130</v>
          </cell>
          <cell r="AG9">
            <v>135</v>
          </cell>
          <cell r="AH9">
            <v>170</v>
          </cell>
          <cell r="AI9">
            <v>190</v>
          </cell>
          <cell r="AJ9">
            <v>210</v>
          </cell>
          <cell r="AK9">
            <v>220</v>
          </cell>
          <cell r="AL9">
            <v>240</v>
          </cell>
          <cell r="AM9">
            <v>250</v>
          </cell>
          <cell r="AN9">
            <v>260</v>
          </cell>
          <cell r="AO9">
            <v>150</v>
          </cell>
          <cell r="AP9">
            <v>190</v>
          </cell>
          <cell r="AQ9">
            <v>210</v>
          </cell>
          <cell r="AR9">
            <v>230</v>
          </cell>
          <cell r="AS9">
            <v>250</v>
          </cell>
          <cell r="AT9">
            <v>260</v>
          </cell>
          <cell r="AU9">
            <v>280</v>
          </cell>
          <cell r="AV9">
            <v>280</v>
          </cell>
          <cell r="AW9">
            <v>210</v>
          </cell>
          <cell r="AX9">
            <v>230</v>
          </cell>
          <cell r="AY9">
            <v>250</v>
          </cell>
          <cell r="AZ9">
            <v>285</v>
          </cell>
          <cell r="BA9">
            <v>300</v>
          </cell>
          <cell r="BB9">
            <v>310</v>
          </cell>
          <cell r="BC9">
            <v>325</v>
          </cell>
          <cell r="BD9">
            <v>330</v>
          </cell>
          <cell r="BE9">
            <v>225</v>
          </cell>
          <cell r="BF9">
            <v>255</v>
          </cell>
          <cell r="BG9">
            <v>275</v>
          </cell>
          <cell r="BH9">
            <v>305</v>
          </cell>
          <cell r="BI9">
            <v>325</v>
          </cell>
          <cell r="BJ9">
            <v>330</v>
          </cell>
          <cell r="BK9">
            <v>345</v>
          </cell>
          <cell r="BL9">
            <v>355</v>
          </cell>
        </row>
        <row r="10">
          <cell r="C10">
            <v>1000</v>
          </cell>
          <cell r="D10">
            <v>1000</v>
          </cell>
          <cell r="E10">
            <v>1000</v>
          </cell>
          <cell r="F10">
            <v>1000</v>
          </cell>
          <cell r="G10">
            <v>1000</v>
          </cell>
          <cell r="H10">
            <v>1000</v>
          </cell>
          <cell r="I10">
            <v>1000</v>
          </cell>
          <cell r="J10">
            <v>1000</v>
          </cell>
          <cell r="K10">
            <v>1000</v>
          </cell>
          <cell r="L10">
            <v>1000</v>
          </cell>
          <cell r="M10">
            <v>1000</v>
          </cell>
          <cell r="N10">
            <v>1000</v>
          </cell>
          <cell r="O10">
            <v>1000</v>
          </cell>
          <cell r="P10">
            <v>1000</v>
          </cell>
          <cell r="Q10">
            <v>1000</v>
          </cell>
          <cell r="R10">
            <v>1000</v>
          </cell>
          <cell r="S10">
            <v>1000</v>
          </cell>
          <cell r="T10">
            <v>1000</v>
          </cell>
          <cell r="U10">
            <v>1000</v>
          </cell>
          <cell r="V10">
            <v>1000</v>
          </cell>
          <cell r="W10">
            <v>1000</v>
          </cell>
          <cell r="X10">
            <v>1000</v>
          </cell>
          <cell r="Y10">
            <v>155</v>
          </cell>
          <cell r="Z10">
            <v>175</v>
          </cell>
          <cell r="AA10">
            <v>190</v>
          </cell>
          <cell r="AB10">
            <v>200</v>
          </cell>
          <cell r="AC10">
            <v>205</v>
          </cell>
          <cell r="AD10">
            <v>210</v>
          </cell>
          <cell r="AE10">
            <v>225</v>
          </cell>
          <cell r="AF10">
            <v>1000</v>
          </cell>
          <cell r="AG10">
            <v>1000</v>
          </cell>
          <cell r="AH10">
            <v>1000</v>
          </cell>
          <cell r="AI10">
            <v>1000</v>
          </cell>
          <cell r="AJ10">
            <v>1000</v>
          </cell>
          <cell r="AK10">
            <v>1000</v>
          </cell>
          <cell r="AL10">
            <v>10000</v>
          </cell>
          <cell r="AM10">
            <v>1000</v>
          </cell>
          <cell r="AN10">
            <v>1000</v>
          </cell>
          <cell r="AO10">
            <v>1000</v>
          </cell>
          <cell r="AP10">
            <v>1000</v>
          </cell>
          <cell r="AQ10">
            <v>1000</v>
          </cell>
          <cell r="AR10">
            <v>1000</v>
          </cell>
          <cell r="AS10">
            <v>1000</v>
          </cell>
          <cell r="AT10">
            <v>10000</v>
          </cell>
          <cell r="AU10">
            <v>1000</v>
          </cell>
          <cell r="AV10">
            <v>1000</v>
          </cell>
          <cell r="AW10">
            <v>1000</v>
          </cell>
          <cell r="AX10">
            <v>1000</v>
          </cell>
          <cell r="AY10">
            <v>1000</v>
          </cell>
          <cell r="AZ10">
            <v>10000</v>
          </cell>
          <cell r="BA10">
            <v>1000</v>
          </cell>
          <cell r="BB10">
            <v>1000</v>
          </cell>
          <cell r="BC10">
            <v>1000</v>
          </cell>
          <cell r="BD10">
            <v>10000</v>
          </cell>
          <cell r="BE10">
            <v>240</v>
          </cell>
          <cell r="BF10">
            <v>270</v>
          </cell>
          <cell r="BG10">
            <v>290</v>
          </cell>
          <cell r="BH10">
            <v>320</v>
          </cell>
          <cell r="BI10">
            <v>345</v>
          </cell>
          <cell r="BJ10">
            <v>355</v>
          </cell>
          <cell r="BK10">
            <v>365</v>
          </cell>
          <cell r="BL10">
            <v>375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3.vml"/><Relationship Id="rId3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AU1756"/>
  <sheetViews>
    <sheetView topLeftCell="A25" zoomScale="120" zoomScaleNormal="120" zoomScaleSheetLayoutView="86" zoomScalePageLayoutView="120" workbookViewId="0">
      <selection activeCell="I32" sqref="I32:J37"/>
    </sheetView>
  </sheetViews>
  <sheetFormatPr baseColWidth="10" defaultColWidth="10.83203125" defaultRowHeight="14" x14ac:dyDescent="0"/>
  <cols>
    <col min="1" max="1" width="7.5" style="60" bestFit="1" customWidth="1"/>
    <col min="2" max="2" width="8.83203125" style="60" bestFit="1" customWidth="1"/>
    <col min="3" max="3" width="8.83203125" style="60" customWidth="1"/>
    <col min="4" max="4" width="7.33203125" style="62" bestFit="1" customWidth="1"/>
    <col min="5" max="5" width="20" style="62" bestFit="1" customWidth="1"/>
    <col min="6" max="6" width="19.1640625" style="62" customWidth="1"/>
    <col min="7" max="7" width="10.5" style="63" customWidth="1"/>
    <col min="8" max="9" width="6.6640625" style="62" customWidth="1"/>
    <col min="10" max="10" width="10.83203125" style="62" customWidth="1"/>
    <col min="11" max="11" width="8.1640625" style="62" customWidth="1"/>
    <col min="12" max="12" width="6.6640625" style="62" customWidth="1"/>
    <col min="13" max="13" width="4.33203125" style="62" customWidth="1"/>
    <col min="14" max="15" width="6.6640625" style="62" customWidth="1"/>
    <col min="16" max="16" width="8.83203125" style="62" customWidth="1"/>
    <col min="17" max="18" width="7.83203125" style="62" hidden="1" customWidth="1"/>
    <col min="19" max="19" width="6.33203125" style="64" hidden="1" customWidth="1"/>
    <col min="20" max="20" width="8.83203125" style="63" hidden="1" customWidth="1"/>
    <col min="21" max="21" width="9.33203125" style="62" customWidth="1"/>
    <col min="22" max="22" width="8.83203125" style="62" hidden="1" customWidth="1"/>
    <col min="23" max="38" width="18.33203125" style="62" hidden="1" customWidth="1"/>
    <col min="39" max="39" width="9" style="61" customWidth="1"/>
    <col min="40" max="40" width="18.33203125" style="62" customWidth="1"/>
    <col min="41" max="51" width="11.5" style="62" customWidth="1"/>
    <col min="52" max="16384" width="10.83203125" style="62"/>
  </cols>
  <sheetData>
    <row r="1" spans="1:39" s="3" customFormat="1" ht="36" customHeight="1" thickBot="1">
      <c r="A1" s="67"/>
      <c r="B1" s="80"/>
      <c r="C1" s="80"/>
      <c r="D1" s="69"/>
      <c r="E1" s="107" t="s">
        <v>50</v>
      </c>
      <c r="F1" s="228" t="s">
        <v>40</v>
      </c>
      <c r="G1" s="229"/>
      <c r="H1" s="229"/>
      <c r="I1" s="229"/>
      <c r="J1" s="230"/>
      <c r="K1" s="221" t="s">
        <v>0</v>
      </c>
      <c r="L1" s="221"/>
      <c r="M1" s="222"/>
      <c r="N1" s="73"/>
      <c r="O1" s="74"/>
      <c r="P1" s="74"/>
      <c r="Q1" s="74"/>
      <c r="R1" s="74"/>
      <c r="S1" s="74"/>
      <c r="T1" s="75"/>
      <c r="U1" s="82"/>
      <c r="W1" s="65"/>
      <c r="X1" s="65"/>
      <c r="Y1" s="65"/>
      <c r="Z1" s="65"/>
      <c r="AA1" s="65"/>
      <c r="AB1" s="65"/>
      <c r="AC1" s="65"/>
      <c r="AD1" s="65"/>
      <c r="AM1" s="82"/>
    </row>
    <row r="2" spans="1:39" s="3" customFormat="1" ht="45" customHeight="1" thickBot="1">
      <c r="A2" s="70"/>
      <c r="B2" s="81"/>
      <c r="C2" s="81"/>
      <c r="D2" s="72"/>
      <c r="E2" s="108" t="s">
        <v>51</v>
      </c>
      <c r="F2" s="231" t="s">
        <v>41</v>
      </c>
      <c r="G2" s="232"/>
      <c r="H2" s="223" t="s">
        <v>42</v>
      </c>
      <c r="I2" s="224"/>
      <c r="J2" s="225"/>
      <c r="K2" s="226">
        <v>42221</v>
      </c>
      <c r="L2" s="226"/>
      <c r="M2" s="227"/>
      <c r="N2" s="76"/>
      <c r="O2" s="77"/>
      <c r="P2" s="77"/>
      <c r="Q2" s="77"/>
      <c r="R2" s="77"/>
      <c r="S2" s="78"/>
      <c r="T2" s="79"/>
      <c r="U2" s="83"/>
      <c r="V2" s="5"/>
      <c r="W2" s="5"/>
      <c r="X2" s="5"/>
      <c r="Y2" s="5"/>
      <c r="Z2" s="5"/>
      <c r="AA2" s="5"/>
      <c r="AB2" s="5"/>
      <c r="AC2" s="5"/>
      <c r="AD2" s="5"/>
      <c r="AE2" s="5"/>
      <c r="AM2" s="83"/>
    </row>
    <row r="3" spans="1:39" s="3" customFormat="1" ht="6" customHeight="1" thickBot="1">
      <c r="A3" s="1"/>
      <c r="B3" s="1"/>
      <c r="C3" s="1"/>
      <c r="D3" s="88"/>
      <c r="E3" s="89"/>
      <c r="F3" s="89"/>
      <c r="G3" s="89"/>
      <c r="H3" s="88"/>
      <c r="I3" s="88"/>
      <c r="J3" s="88"/>
      <c r="K3" s="89"/>
      <c r="L3" s="89"/>
      <c r="M3" s="89"/>
      <c r="N3" s="89"/>
      <c r="O3" s="88"/>
      <c r="P3" s="88"/>
      <c r="Q3" s="88"/>
      <c r="R3" s="6"/>
      <c r="S3" s="6"/>
      <c r="T3" s="90"/>
      <c r="U3" s="6"/>
      <c r="V3" s="6"/>
      <c r="AM3" s="2"/>
    </row>
    <row r="4" spans="1:39" s="10" customFormat="1" ht="13.5" hidden="1" customHeight="1" thickTop="1">
      <c r="A4" s="91" t="s">
        <v>2</v>
      </c>
      <c r="B4" s="92" t="s">
        <v>43</v>
      </c>
      <c r="C4" s="92"/>
      <c r="D4" s="7" t="s">
        <v>3</v>
      </c>
      <c r="E4" s="7" t="s">
        <v>4</v>
      </c>
      <c r="F4" s="7" t="s">
        <v>6</v>
      </c>
      <c r="G4" s="8" t="s">
        <v>39</v>
      </c>
      <c r="H4" s="7" t="s">
        <v>7</v>
      </c>
      <c r="I4" s="7"/>
      <c r="J4" s="7" t="s">
        <v>8</v>
      </c>
      <c r="K4" s="109"/>
      <c r="L4" s="5"/>
      <c r="M4" s="5"/>
      <c r="N4" s="5"/>
      <c r="O4" s="5"/>
      <c r="V4" s="94"/>
      <c r="W4" s="95" t="s">
        <v>44</v>
      </c>
    </row>
    <row r="5" spans="1:39" s="24" customFormat="1" ht="21" hidden="1" thickBot="1">
      <c r="A5" s="96" t="s">
        <v>22</v>
      </c>
      <c r="B5" s="12"/>
      <c r="C5" s="12"/>
      <c r="D5" s="13"/>
      <c r="E5" s="13"/>
      <c r="F5" s="14"/>
      <c r="G5" s="11"/>
      <c r="H5" s="16" t="e">
        <f>IF(#REF!="","",IF(MAXA(#REF!)&lt;=0,0,MAXA(#REF!)))</f>
        <v>#REF!</v>
      </c>
      <c r="I5" s="15"/>
      <c r="J5" s="16" t="e">
        <f>IF(#REF!="","",IF(MAXA(I5:I5)&lt;=0,0,MAXA(I5:I5)))</f>
        <v>#REF!</v>
      </c>
      <c r="K5" s="110"/>
      <c r="L5" s="65"/>
      <c r="M5" s="65"/>
      <c r="N5" s="65"/>
      <c r="O5" s="23"/>
      <c r="P5" s="23"/>
      <c r="Q5" s="23"/>
      <c r="R5" s="23"/>
      <c r="S5" s="23"/>
      <c r="T5" s="23"/>
      <c r="U5" s="23"/>
      <c r="V5" s="23">
        <f>IF(O5&gt;=0,$O$4,IF(N5&gt;=0,$N$4,IF(M5&gt;=0,$M$4,IF(L5&gt;=0,$L$4,IF(K5&gt;=0,$K$4,IF(#REF!&gt;=0,#REF!,IF(#REF!&gt;=0,#REF!,IF(#REF!&gt;=0,#REF!,#REF!))))))))</f>
        <v>0</v>
      </c>
      <c r="W5" s="84"/>
      <c r="X5" s="23"/>
      <c r="Y5" s="23"/>
      <c r="Z5" s="23"/>
      <c r="AA5" s="23"/>
      <c r="AB5" s="23"/>
      <c r="AC5" s="23"/>
      <c r="AD5" s="23"/>
      <c r="AH5" s="23"/>
    </row>
    <row r="6" spans="1:39" s="23" customFormat="1" ht="21" hidden="1" thickBot="1">
      <c r="A6" s="96" t="s">
        <v>22</v>
      </c>
      <c r="B6" s="12"/>
      <c r="C6" s="12"/>
      <c r="D6" s="25"/>
      <c r="E6" s="25"/>
      <c r="F6" s="26"/>
      <c r="G6" s="27"/>
      <c r="H6" s="16" t="e">
        <f>IF(#REF!="","",IF(MAXA(#REF!)&lt;=0,0,MAXA(#REF!)))</f>
        <v>#REF!</v>
      </c>
      <c r="I6" s="15"/>
      <c r="J6" s="16" t="e">
        <f>IF(#REF!="","",IF(MAXA(I6:I6)&lt;=0,0,MAXA(I6:I6)))</f>
        <v>#REF!</v>
      </c>
      <c r="K6" s="110"/>
      <c r="L6" s="65"/>
      <c r="M6" s="65"/>
      <c r="N6" s="65"/>
      <c r="O6" s="65"/>
      <c r="V6" s="23">
        <f>IF(O6&gt;=0,$O$4,IF(N6&gt;=0,$N$4,IF(M6&gt;=0,$M$4,IF(L6&gt;=0,$L$4,IF(K6&gt;=0,$K$4,IF(#REF!&gt;=0,#REF!,IF(#REF!&gt;=0,#REF!,IF(#REF!&gt;=0,#REF!,#REF!))))))))</f>
        <v>0</v>
      </c>
      <c r="W6" s="84"/>
    </row>
    <row r="7" spans="1:39" s="23" customFormat="1" ht="21" hidden="1" thickBot="1">
      <c r="A7" s="96" t="s">
        <v>22</v>
      </c>
      <c r="B7" s="12"/>
      <c r="C7" s="12"/>
      <c r="D7" s="25"/>
      <c r="E7" s="25"/>
      <c r="F7" s="14"/>
      <c r="G7" s="28"/>
      <c r="H7" s="16" t="e">
        <f>IF(#REF!="","",IF(MAXA(#REF!)&lt;=0,0,MAXA(#REF!)))</f>
        <v>#REF!</v>
      </c>
      <c r="I7" s="15"/>
      <c r="J7" s="16" t="e">
        <f>IF(#REF!="","",IF(MAXA(I7:I7)&lt;=0,0,MAXA(I7:I7)))</f>
        <v>#REF!</v>
      </c>
      <c r="K7" s="110"/>
      <c r="L7" s="65"/>
      <c r="M7" s="65"/>
      <c r="N7" s="65"/>
      <c r="O7" s="65"/>
      <c r="V7" s="23">
        <f>IF(O7&gt;=0,$O$4,IF(N7&gt;=0,$N$4,IF(M7&gt;=0,$M$4,IF(L7&gt;=0,$L$4,IF(K7&gt;=0,$K$4,IF(#REF!&gt;=0,#REF!,IF(#REF!&gt;=0,#REF!,IF(#REF!&gt;=0,#REF!,#REF!))))))))</f>
        <v>0</v>
      </c>
      <c r="W7" s="84"/>
    </row>
    <row r="8" spans="1:39" s="23" customFormat="1" ht="21" hidden="1" thickBot="1">
      <c r="A8" s="96" t="s">
        <v>22</v>
      </c>
      <c r="B8" s="12"/>
      <c r="C8" s="124"/>
      <c r="D8" s="31"/>
      <c r="E8" s="31"/>
      <c r="F8" s="33"/>
      <c r="G8" s="11"/>
      <c r="H8" s="16" t="e">
        <f>IF(#REF!="","",IF(MAXA(#REF!)&lt;=0,0,MAXA(#REF!)))</f>
        <v>#REF!</v>
      </c>
      <c r="I8" s="15"/>
      <c r="J8" s="16" t="e">
        <f>IF(#REF!="","",IF(MAXA(I8:I8)&lt;=0,0,MAXA(I8:I8)))</f>
        <v>#REF!</v>
      </c>
      <c r="K8" s="110"/>
      <c r="L8" s="65"/>
      <c r="M8" s="65"/>
      <c r="N8" s="65"/>
      <c r="V8" s="23">
        <f>IF(O8&gt;=0,$O$4,IF(N8&gt;=0,$N$4,IF(M8&gt;=0,$M$4,IF(L8&gt;=0,$L$4,IF(K8&gt;=0,$K$4,IF(#REF!&gt;=0,#REF!,IF(#REF!&gt;=0,#REF!,IF(#REF!&gt;=0,#REF!,#REF!))))))))</f>
        <v>0</v>
      </c>
      <c r="W8" s="84"/>
    </row>
    <row r="9" spans="1:39" s="23" customFormat="1" ht="21" hidden="1" thickBot="1">
      <c r="A9" s="96" t="s">
        <v>22</v>
      </c>
      <c r="B9" s="12"/>
      <c r="C9" s="12"/>
      <c r="D9" s="25"/>
      <c r="E9" s="25"/>
      <c r="F9" s="33"/>
      <c r="G9" s="27"/>
      <c r="H9" s="16" t="e">
        <f>IF(#REF!="","",IF(MAXA(#REF!)&lt;=0,0,MAXA(#REF!)))</f>
        <v>#REF!</v>
      </c>
      <c r="I9" s="15"/>
      <c r="J9" s="16" t="e">
        <f>IF(#REF!="","",IF(MAXA(I9:I9)&lt;=0,0,MAXA(I9:I9)))</f>
        <v>#REF!</v>
      </c>
      <c r="K9" s="110"/>
      <c r="L9" s="65"/>
      <c r="M9" s="65"/>
      <c r="N9" s="65"/>
      <c r="V9" s="23">
        <f>IF(O9&gt;=0,$O$4,IF(N9&gt;=0,$N$4,IF(M9&gt;=0,$M$4,IF(L9&gt;=0,$L$4,IF(K9&gt;=0,$K$4,IF(#REF!&gt;=0,#REF!,IF(#REF!&gt;=0,#REF!,IF(#REF!&gt;=0,#REF!,#REF!))))))))</f>
        <v>0</v>
      </c>
      <c r="W9" s="84"/>
    </row>
    <row r="10" spans="1:39" s="23" customFormat="1" ht="21" hidden="1" thickBot="1">
      <c r="A10" s="96" t="s">
        <v>22</v>
      </c>
      <c r="B10" s="12"/>
      <c r="C10" s="125"/>
      <c r="D10" s="34"/>
      <c r="E10" s="34"/>
      <c r="F10" s="33"/>
      <c r="G10" s="11"/>
      <c r="H10" s="16" t="e">
        <f>IF(#REF!="","",IF(MAXA(#REF!)&lt;=0,0,MAXA(#REF!)))</f>
        <v>#REF!</v>
      </c>
      <c r="I10" s="15"/>
      <c r="J10" s="16" t="e">
        <f>IF(#REF!="","",IF(MAXA(I10:I10)&lt;=0,0,MAXA(I10:I10)))</f>
        <v>#REF!</v>
      </c>
      <c r="K10" s="110"/>
      <c r="L10" s="65"/>
      <c r="M10" s="65"/>
      <c r="N10" s="65"/>
      <c r="V10" s="23">
        <f>IF(O10&gt;=0,$O$4,IF(N10&gt;=0,$N$4,IF(M10&gt;=0,$M$4,IF(L10&gt;=0,$L$4,IF(K10&gt;=0,$K$4,IF(#REF!&gt;=0,#REF!,IF(#REF!&gt;=0,#REF!,IF(#REF!&gt;=0,#REF!,#REF!))))))))</f>
        <v>0</v>
      </c>
      <c r="W10" s="84"/>
    </row>
    <row r="11" spans="1:39" s="24" customFormat="1" ht="21" hidden="1" thickBot="1">
      <c r="A11" s="96" t="s">
        <v>22</v>
      </c>
      <c r="B11" s="12"/>
      <c r="C11" s="12"/>
      <c r="D11" s="25"/>
      <c r="E11" s="25"/>
      <c r="F11" s="33"/>
      <c r="G11" s="27"/>
      <c r="H11" s="16" t="e">
        <f>IF(#REF!="","",IF(MAXA(#REF!)&lt;=0,0,MAXA(#REF!)))</f>
        <v>#REF!</v>
      </c>
      <c r="I11" s="15"/>
      <c r="J11" s="16" t="e">
        <f>IF(#REF!="","",IF(MAXA(I11:I11)&lt;=0,0,MAXA(I11:I11)))</f>
        <v>#REF!</v>
      </c>
      <c r="K11" s="110"/>
      <c r="L11" s="65"/>
      <c r="M11" s="65"/>
      <c r="N11" s="65"/>
      <c r="O11" s="65"/>
      <c r="P11" s="23"/>
      <c r="Q11" s="23"/>
      <c r="R11" s="23"/>
      <c r="S11" s="23"/>
      <c r="T11" s="23"/>
      <c r="U11" s="23"/>
      <c r="V11" s="23">
        <f>IF(O11&gt;=0,$O$4,IF(N11&gt;=0,$N$4,IF(M11&gt;=0,$M$4,IF(L11&gt;=0,$L$4,IF(K11&gt;=0,$K$4,IF(#REF!&gt;=0,#REF!,IF(#REF!&gt;=0,#REF!,IF(#REF!&gt;=0,#REF!,#REF!))))))))</f>
        <v>0</v>
      </c>
      <c r="W11" s="84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9" s="23" customFormat="1" ht="21" hidden="1" thickBot="1">
      <c r="A12" s="96" t="s">
        <v>22</v>
      </c>
      <c r="B12" s="12"/>
      <c r="C12" s="12"/>
      <c r="D12" s="36"/>
      <c r="E12" s="13"/>
      <c r="F12" s="37"/>
      <c r="G12" s="38"/>
      <c r="H12" s="16" t="e">
        <f>IF(#REF!="","",IF(MAXA(#REF!)&lt;=0,0,MAXA(#REF!)))</f>
        <v>#REF!</v>
      </c>
      <c r="I12" s="15"/>
      <c r="J12" s="16" t="e">
        <f>IF(#REF!="","",IF(MAXA(I12:I12)&lt;=0,0,MAXA(I12:I12)))</f>
        <v>#REF!</v>
      </c>
      <c r="K12" s="110"/>
      <c r="L12" s="65"/>
      <c r="M12" s="65"/>
      <c r="N12" s="65"/>
      <c r="O12" s="65"/>
      <c r="V12" s="23">
        <f>IF(O12&gt;=0,$O$4,IF(N12&gt;=0,$N$4,IF(M12&gt;=0,$M$4,IF(L12&gt;=0,$L$4,IF(K12&gt;=0,$K$4,IF(#REF!&gt;=0,#REF!,IF(#REF!&gt;=0,#REF!,IF(#REF!&gt;=0,#REF!,#REF!))))))))</f>
        <v>0</v>
      </c>
      <c r="W12" s="84"/>
    </row>
    <row r="13" spans="1:39" s="23" customFormat="1" ht="21" hidden="1" thickBot="1">
      <c r="A13" s="96" t="s">
        <v>22</v>
      </c>
      <c r="B13" s="11"/>
      <c r="C13" s="11"/>
      <c r="D13" s="25"/>
      <c r="E13" s="25"/>
      <c r="F13" s="26"/>
      <c r="G13" s="11"/>
      <c r="H13" s="16" t="e">
        <f>IF(#REF!="","",IF(MAXA(#REF!)&lt;=0,0,MAXA(#REF!)))</f>
        <v>#REF!</v>
      </c>
      <c r="I13" s="15"/>
      <c r="J13" s="16" t="e">
        <f>IF(#REF!="","",IF(MAXA(I13:I13)&lt;=0,0,MAXA(I13:I13)))</f>
        <v>#REF!</v>
      </c>
      <c r="K13" s="111"/>
      <c r="L13" s="97"/>
      <c r="M13" s="97"/>
      <c r="N13" s="97"/>
      <c r="V13" s="23">
        <f>IF(O13&gt;=0,$O$4,IF(N13&gt;=0,$N$4,IF(M13&gt;=0,$M$4,IF(L13&gt;=0,$L$4,IF(K13&gt;=0,$K$4,IF(#REF!&gt;=0,#REF!,IF(#REF!&gt;=0,#REF!,IF(#REF!&gt;=0,#REF!,#REF!))))))))</f>
        <v>0</v>
      </c>
      <c r="W13" s="85"/>
    </row>
    <row r="14" spans="1:39" s="24" customFormat="1" ht="21" hidden="1" thickBot="1">
      <c r="A14" s="96" t="s">
        <v>22</v>
      </c>
      <c r="B14" s="12"/>
      <c r="C14" s="12"/>
      <c r="D14" s="25"/>
      <c r="E14" s="25"/>
      <c r="F14" s="33"/>
      <c r="G14" s="27"/>
      <c r="H14" s="16" t="e">
        <f>IF(#REF!="","",IF(MAXA(#REF!)&lt;=0,0,MAXA(#REF!)))</f>
        <v>#REF!</v>
      </c>
      <c r="I14" s="15"/>
      <c r="J14" s="16" t="e">
        <f>IF(#REF!="","",IF(MAXA(I14:I14)&lt;=0,0,MAXA(I14:I14)))</f>
        <v>#REF!</v>
      </c>
      <c r="K14" s="110"/>
      <c r="L14" s="65"/>
      <c r="M14" s="65"/>
      <c r="N14" s="65"/>
      <c r="O14" s="65"/>
      <c r="P14" s="23"/>
      <c r="Q14" s="23"/>
      <c r="R14" s="23"/>
      <c r="S14" s="23"/>
      <c r="T14" s="23"/>
      <c r="U14" s="23"/>
      <c r="V14" s="23">
        <f>IF(O14&gt;=0,$O$4,IF(N14&gt;=0,$N$4,IF(M14&gt;=0,$M$4,IF(L14&gt;=0,$L$4,IF(K14&gt;=0,$K$4,IF(#REF!&gt;=0,#REF!,IF(#REF!&gt;=0,#REF!,IF(#REF!&gt;=0,#REF!,#REF!))))))))</f>
        <v>0</v>
      </c>
      <c r="W14" s="84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</row>
    <row r="15" spans="1:39" s="23" customFormat="1" ht="21" hidden="1" thickBot="1">
      <c r="A15" s="96" t="s">
        <v>22</v>
      </c>
      <c r="B15" s="38"/>
      <c r="C15" s="38"/>
      <c r="D15" s="13"/>
      <c r="E15" s="13"/>
      <c r="F15" s="37"/>
      <c r="G15" s="38"/>
      <c r="H15" s="16" t="e">
        <f>IF(#REF!="","",IF(MAXA(#REF!)&lt;=0,0,MAXA(#REF!)))</f>
        <v>#REF!</v>
      </c>
      <c r="I15" s="15"/>
      <c r="J15" s="16" t="e">
        <f>IF(#REF!="","",IF(MAXA(I15:I15)&lt;=0,0,MAXA(I15:I15)))</f>
        <v>#REF!</v>
      </c>
      <c r="K15" s="111"/>
      <c r="L15" s="97"/>
      <c r="M15" s="97"/>
      <c r="N15" s="97"/>
      <c r="V15" s="23">
        <f>IF(O15&gt;=0,$O$4,IF(N15&gt;=0,$N$4,IF(M15&gt;=0,$M$4,IF(L15&gt;=0,$L$4,IF(K15&gt;=0,$K$4,IF(#REF!&gt;=0,#REF!,IF(#REF!&gt;=0,#REF!,IF(#REF!&gt;=0,#REF!,#REF!))))))))</f>
        <v>0</v>
      </c>
      <c r="W15" s="86"/>
    </row>
    <row r="16" spans="1:39" s="23" customFormat="1" ht="21" hidden="1" thickBot="1">
      <c r="A16" s="96" t="s">
        <v>22</v>
      </c>
      <c r="B16" s="12"/>
      <c r="C16" s="12"/>
      <c r="D16" s="40"/>
      <c r="E16" s="25"/>
      <c r="F16" s="33"/>
      <c r="G16" s="11"/>
      <c r="H16" s="16" t="e">
        <f>IF(#REF!="","",IF(MAXA(#REF!)&lt;=0,0,MAXA(#REF!)))</f>
        <v>#REF!</v>
      </c>
      <c r="I16" s="15"/>
      <c r="J16" s="16" t="e">
        <f>IF(#REF!="","",IF(MAXA(I16:I16)&lt;=0,0,MAXA(I16:I16)))</f>
        <v>#REF!</v>
      </c>
      <c r="K16" s="111"/>
      <c r="L16" s="97"/>
      <c r="M16" s="97"/>
      <c r="N16" s="97"/>
      <c r="V16" s="23">
        <f>IF(O16&gt;=0,$O$4,IF(N16&gt;=0,$N$4,IF(M16&gt;=0,$M$4,IF(L16&gt;=0,$L$4,IF(K16&gt;=0,$K$4,IF(#REF!&gt;=0,#REF!,IF(#REF!&gt;=0,#REF!,IF(#REF!&gt;=0,#REF!,#REF!))))))))</f>
        <v>0</v>
      </c>
      <c r="W16" s="84"/>
    </row>
    <row r="17" spans="1:47" s="23" customFormat="1" ht="21" hidden="1" thickBot="1">
      <c r="A17" s="96" t="s">
        <v>22</v>
      </c>
      <c r="B17" s="12"/>
      <c r="C17" s="126"/>
      <c r="D17" s="41"/>
      <c r="E17" s="41"/>
      <c r="F17" s="33"/>
      <c r="G17" s="11"/>
      <c r="H17" s="16" t="e">
        <f>IF(#REF!="","",IF(MAXA(#REF!)&lt;=0,0,MAXA(#REF!)))</f>
        <v>#REF!</v>
      </c>
      <c r="I17" s="15"/>
      <c r="J17" s="16" t="e">
        <f>IF(#REF!="","",IF(MAXA(I17:I17)&lt;=0,0,MAXA(I17:I17)))</f>
        <v>#REF!</v>
      </c>
      <c r="K17" s="110"/>
      <c r="L17" s="65"/>
      <c r="M17" s="65"/>
      <c r="N17" s="65"/>
      <c r="O17" s="65"/>
      <c r="V17" s="23">
        <f>IF(O17&gt;=0,$O$4,IF(N17&gt;=0,$N$4,IF(M17&gt;=0,$M$4,IF(L17&gt;=0,$L$4,IF(K17&gt;=0,$K$4,IF(#REF!&gt;=0,#REF!,IF(#REF!&gt;=0,#REF!,IF(#REF!&gt;=0,#REF!,#REF!))))))))</f>
        <v>0</v>
      </c>
      <c r="W17" s="84"/>
    </row>
    <row r="18" spans="1:47" s="23" customFormat="1" ht="21" hidden="1" thickBot="1">
      <c r="A18" s="98" t="s">
        <v>22</v>
      </c>
      <c r="B18" s="42"/>
      <c r="C18" s="127"/>
      <c r="D18" s="128"/>
      <c r="E18" s="128"/>
      <c r="F18" s="129"/>
      <c r="G18" s="130"/>
      <c r="H18" s="131" t="e">
        <f>IF(#REF!="","",IF(MAXA(#REF!)&lt;=0,0,MAXA(#REF!)))</f>
        <v>#REF!</v>
      </c>
      <c r="I18" s="132"/>
      <c r="J18" s="131" t="e">
        <f>IF(#REF!="","",IF(MAXA(I18:I18)&lt;=0,0,MAXA(I18:I18)))</f>
        <v>#REF!</v>
      </c>
      <c r="K18" s="110"/>
      <c r="L18" s="65"/>
      <c r="M18" s="65"/>
      <c r="N18" s="65"/>
      <c r="O18" s="65"/>
      <c r="V18" s="99">
        <f>IF(O18&gt;=0,$O$4,IF(N18&gt;=0,$N$4,IF(M18&gt;=0,$M$4,IF(L18&gt;=0,$L$4,IF(K18&gt;=0,$K$4,IF(#REF!&gt;=0,#REF!,IF(#REF!&gt;=0,#REF!,IF(#REF!&gt;=0,#REF!,#REF!))))))))</f>
        <v>0</v>
      </c>
      <c r="W18" s="87"/>
    </row>
    <row r="19" spans="1:47" s="23" customFormat="1" ht="24" customHeight="1" thickTop="1" thickBot="1">
      <c r="A19" s="52"/>
      <c r="B19" s="52"/>
      <c r="C19" s="185" t="s">
        <v>2</v>
      </c>
      <c r="D19" s="186" t="s">
        <v>43</v>
      </c>
      <c r="E19" s="218" t="s">
        <v>57</v>
      </c>
      <c r="F19" s="218"/>
      <c r="G19" s="187" t="s">
        <v>5</v>
      </c>
      <c r="H19" s="187" t="s">
        <v>6</v>
      </c>
      <c r="I19" s="218" t="s">
        <v>39</v>
      </c>
      <c r="J19" s="218"/>
      <c r="K19" s="218"/>
      <c r="L19" s="187" t="s">
        <v>7</v>
      </c>
      <c r="M19" s="187"/>
      <c r="N19" s="140" t="s">
        <v>8</v>
      </c>
      <c r="S19" s="55"/>
      <c r="T19" s="54"/>
      <c r="AM19" s="53"/>
    </row>
    <row r="20" spans="1:47" s="23" customFormat="1" ht="10" customHeight="1" thickTop="1" thickBot="1">
      <c r="A20" s="52"/>
      <c r="B20" s="52"/>
      <c r="C20" s="133"/>
      <c r="D20" s="134"/>
      <c r="E20" s="135"/>
      <c r="F20" s="137"/>
      <c r="G20" s="138"/>
      <c r="H20" s="138"/>
      <c r="I20" s="216"/>
      <c r="J20" s="217"/>
      <c r="K20" s="217"/>
      <c r="L20" s="136"/>
      <c r="M20" s="136"/>
      <c r="N20" s="139"/>
      <c r="S20" s="55"/>
      <c r="T20" s="54"/>
      <c r="AM20" s="53"/>
    </row>
    <row r="21" spans="1:47" s="23" customFormat="1" ht="19" thickTop="1">
      <c r="B21" s="52" t="s">
        <v>52</v>
      </c>
      <c r="C21" s="172" t="s">
        <v>56</v>
      </c>
      <c r="D21" s="173">
        <v>190</v>
      </c>
      <c r="E21" s="192" t="s">
        <v>59</v>
      </c>
      <c r="F21" s="193"/>
      <c r="G21" s="175"/>
      <c r="H21" s="176"/>
      <c r="I21" s="196" t="s">
        <v>58</v>
      </c>
      <c r="J21" s="197"/>
      <c r="K21" s="198"/>
      <c r="L21" s="174"/>
      <c r="M21" s="174"/>
      <c r="N21" s="177"/>
      <c r="O21" s="112"/>
      <c r="P21" s="112"/>
      <c r="Q21" s="112"/>
      <c r="R21" s="114" t="s">
        <v>8</v>
      </c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</row>
    <row r="22" spans="1:47" s="23" customFormat="1" ht="20">
      <c r="A22" s="52"/>
      <c r="B22" s="113"/>
      <c r="C22" s="115" t="s">
        <v>56</v>
      </c>
      <c r="D22" s="118">
        <v>245</v>
      </c>
      <c r="E22" s="194" t="s">
        <v>64</v>
      </c>
      <c r="F22" s="195"/>
      <c r="G22" s="116"/>
      <c r="H22" s="144"/>
      <c r="I22" s="199" t="s">
        <v>63</v>
      </c>
      <c r="J22" s="200"/>
      <c r="K22" s="201"/>
      <c r="L22" s="143"/>
      <c r="M22" s="143"/>
      <c r="N22" s="145"/>
      <c r="O22" s="112"/>
      <c r="P22" s="112"/>
      <c r="Q22" s="112"/>
      <c r="R22" s="117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</row>
    <row r="23" spans="1:47" s="23" customFormat="1" ht="20">
      <c r="A23" s="52"/>
      <c r="B23" s="113"/>
      <c r="C23" s="115" t="s">
        <v>56</v>
      </c>
      <c r="D23" s="118">
        <v>200</v>
      </c>
      <c r="E23" s="194" t="s">
        <v>62</v>
      </c>
      <c r="F23" s="195"/>
      <c r="G23" s="116"/>
      <c r="H23" s="144"/>
      <c r="I23" s="199" t="s">
        <v>61</v>
      </c>
      <c r="J23" s="200"/>
      <c r="K23" s="201"/>
      <c r="L23" s="143"/>
      <c r="M23" s="143"/>
      <c r="N23" s="145"/>
      <c r="O23" s="112"/>
      <c r="P23" s="112"/>
      <c r="Q23" s="112"/>
      <c r="R23" s="119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</row>
    <row r="24" spans="1:47" s="23" customFormat="1" ht="20">
      <c r="A24" s="52"/>
      <c r="B24" s="113"/>
      <c r="C24" s="115" t="s">
        <v>56</v>
      </c>
      <c r="D24" s="118">
        <v>200</v>
      </c>
      <c r="E24" s="194" t="s">
        <v>60</v>
      </c>
      <c r="F24" s="195"/>
      <c r="G24" s="116"/>
      <c r="H24" s="144"/>
      <c r="I24" s="199" t="s">
        <v>58</v>
      </c>
      <c r="J24" s="200"/>
      <c r="K24" s="201"/>
      <c r="L24" s="143"/>
      <c r="M24" s="143"/>
      <c r="N24" s="145"/>
      <c r="O24" s="103"/>
      <c r="P24" s="102"/>
      <c r="Q24" s="103"/>
      <c r="R24" s="119"/>
      <c r="S24" s="103"/>
      <c r="T24" s="102"/>
      <c r="U24" s="102"/>
      <c r="V24" s="103"/>
      <c r="W24" s="22"/>
      <c r="X24" s="22"/>
      <c r="Y24" s="4"/>
      <c r="Z24" s="4"/>
      <c r="AA24" s="4"/>
      <c r="AB24" s="4"/>
      <c r="AC24" s="4"/>
      <c r="AD24" s="4"/>
      <c r="AE24" s="4"/>
      <c r="AF24" s="4"/>
      <c r="AG24" s="101"/>
    </row>
    <row r="25" spans="1:47" s="23" customFormat="1" ht="20">
      <c r="A25" s="52"/>
      <c r="B25" s="113"/>
      <c r="C25" s="115" t="s">
        <v>56</v>
      </c>
      <c r="D25" s="118">
        <v>220</v>
      </c>
      <c r="E25" s="194" t="s">
        <v>66</v>
      </c>
      <c r="F25" s="195"/>
      <c r="G25" s="116"/>
      <c r="H25" s="144"/>
      <c r="I25" s="199" t="s">
        <v>65</v>
      </c>
      <c r="J25" s="200"/>
      <c r="K25" s="201"/>
      <c r="L25" s="143"/>
      <c r="M25" s="143"/>
      <c r="N25" s="145"/>
      <c r="O25" s="112"/>
      <c r="P25" s="112"/>
      <c r="Q25" s="112"/>
      <c r="R25" s="119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</row>
    <row r="26" spans="1:47" s="23" customFormat="1" ht="20">
      <c r="A26" s="52"/>
      <c r="B26" s="52"/>
      <c r="C26" s="115" t="s">
        <v>56</v>
      </c>
      <c r="D26" s="118">
        <v>220</v>
      </c>
      <c r="E26" s="194" t="s">
        <v>67</v>
      </c>
      <c r="F26" s="195"/>
      <c r="G26" s="116"/>
      <c r="H26" s="144"/>
      <c r="I26" s="199" t="s">
        <v>65</v>
      </c>
      <c r="J26" s="200"/>
      <c r="K26" s="201"/>
      <c r="L26" s="143"/>
      <c r="M26" s="143"/>
      <c r="N26" s="145"/>
      <c r="O26" s="112"/>
      <c r="P26" s="112"/>
      <c r="Q26" s="112"/>
      <c r="R26" s="119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</row>
    <row r="27" spans="1:47" s="23" customFormat="1" ht="20">
      <c r="A27" s="52"/>
      <c r="B27" s="52"/>
      <c r="C27" s="115" t="s">
        <v>56</v>
      </c>
      <c r="D27" s="118"/>
      <c r="E27" s="219"/>
      <c r="F27" s="220"/>
      <c r="G27" s="116"/>
      <c r="H27" s="144"/>
      <c r="I27" s="215"/>
      <c r="J27" s="215"/>
      <c r="K27" s="215"/>
      <c r="L27" s="143"/>
      <c r="M27" s="143"/>
      <c r="N27" s="145"/>
      <c r="O27" s="112"/>
      <c r="P27" s="112"/>
      <c r="Q27" s="112"/>
      <c r="R27" s="119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</row>
    <row r="28" spans="1:47" s="23" customFormat="1" ht="20">
      <c r="A28" s="52"/>
      <c r="B28" s="52"/>
      <c r="C28" s="115" t="s">
        <v>56</v>
      </c>
      <c r="D28" s="118"/>
      <c r="E28" s="219"/>
      <c r="F28" s="220"/>
      <c r="G28" s="116"/>
      <c r="H28" s="144"/>
      <c r="I28" s="215"/>
      <c r="J28" s="215"/>
      <c r="K28" s="215"/>
      <c r="L28" s="143"/>
      <c r="M28" s="143"/>
      <c r="N28" s="145"/>
      <c r="O28" s="112"/>
      <c r="P28" s="112"/>
      <c r="Q28" s="112"/>
      <c r="R28" s="119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</row>
    <row r="29" spans="1:47" s="23" customFormat="1" ht="20">
      <c r="A29" s="52"/>
      <c r="B29" s="52"/>
      <c r="C29" s="115" t="s">
        <v>56</v>
      </c>
      <c r="D29" s="120"/>
      <c r="E29" s="219"/>
      <c r="F29" s="220"/>
      <c r="G29" s="116"/>
      <c r="H29" s="144"/>
      <c r="I29" s="215"/>
      <c r="J29" s="215"/>
      <c r="K29" s="215"/>
      <c r="L29" s="143"/>
      <c r="M29" s="143"/>
      <c r="N29" s="145"/>
      <c r="O29" s="112"/>
      <c r="P29" s="112"/>
      <c r="Q29" s="112"/>
      <c r="R29" s="119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</row>
    <row r="30" spans="1:47" s="24" customFormat="1" ht="20">
      <c r="A30" s="52"/>
      <c r="B30" s="52"/>
      <c r="C30" s="115" t="s">
        <v>56</v>
      </c>
      <c r="D30" s="118"/>
      <c r="E30" s="219"/>
      <c r="F30" s="220"/>
      <c r="G30" s="116"/>
      <c r="H30" s="144"/>
      <c r="I30" s="215"/>
      <c r="J30" s="215"/>
      <c r="K30" s="215"/>
      <c r="L30" s="146"/>
      <c r="M30" s="146"/>
      <c r="N30" s="147"/>
      <c r="O30" s="23"/>
      <c r="P30" s="55"/>
      <c r="Q30" s="54"/>
      <c r="R30" s="119"/>
      <c r="S30" s="39" t="s">
        <v>1</v>
      </c>
      <c r="T30" s="4" t="e">
        <f>#REF!-HLOOKUP(#REF!,[1]Feuil1!$C$1:$BL$10,2,FALSE)</f>
        <v>#REF!</v>
      </c>
      <c r="U30" s="4"/>
      <c r="V30" s="4" t="e">
        <f>#REF!-HLOOKUP(#REF!,[1]Feuil1!$C$1:$BL$10,4,FALSE)</f>
        <v>#REF!</v>
      </c>
      <c r="W30" s="4" t="e">
        <f>#REF!-HLOOKUP(#REF!,[1]Feuil1!$C$1:$BL$10,5,FALSE)</f>
        <v>#REF!</v>
      </c>
      <c r="X30" s="4" t="e">
        <f>#REF!-HLOOKUP(#REF!,[1]Feuil1!$C$1:$BL$10,6,FALSE)</f>
        <v>#REF!</v>
      </c>
      <c r="Y30" s="4" t="e">
        <f>#REF!-HLOOKUP(#REF!,[1]Feuil1!$C$1:$BL$10,7,FALSE)</f>
        <v>#REF!</v>
      </c>
      <c r="Z30" s="4" t="e">
        <f>#REF!-HLOOKUP(#REF!,[1]Feuil1!$C$1:$BL$10,8,FALSE)</f>
        <v>#REF!</v>
      </c>
      <c r="AA30" s="4" t="e">
        <f>#REF!-HLOOKUP(#REF!,[1]Feuil1!$C$1:$BL$10,9,FALSE)</f>
        <v>#REF!</v>
      </c>
      <c r="AB30" s="4" t="e">
        <f>#REF!-HLOOKUP(#REF!,[1]Feuil1!$C$1:$BL$10,10,FALSE)</f>
        <v>#REF!</v>
      </c>
      <c r="AC30" s="23"/>
      <c r="AD30" s="23"/>
      <c r="AE30" s="23"/>
      <c r="AF30" s="23"/>
      <c r="AG30" s="23"/>
      <c r="AH30" s="23"/>
      <c r="AI30" s="23" t="e">
        <f>IF(AB30&gt;=0,$O$4,IF(AA30&gt;=0,$N$4,IF(Z30&gt;=0,$M$4,IF(Y30&gt;=0,$L$4,IF(X30&gt;=0,$K$4,IF(W30&gt;=0,#REF!,IF(V30&gt;=0,#REF!,IF(U30&gt;=0,#REF!,#REF!))))))))</f>
        <v>#REF!</v>
      </c>
      <c r="AJ30" s="5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</row>
    <row r="31" spans="1:47" s="23" customFormat="1" ht="20">
      <c r="A31" s="52"/>
      <c r="B31" s="113"/>
      <c r="C31" s="152"/>
      <c r="D31" s="153"/>
      <c r="E31" s="237"/>
      <c r="F31" s="238"/>
      <c r="G31" s="155"/>
      <c r="H31" s="156"/>
      <c r="I31" s="236"/>
      <c r="J31" s="236"/>
      <c r="K31" s="236"/>
      <c r="L31" s="154"/>
      <c r="M31" s="154"/>
      <c r="N31" s="157"/>
      <c r="O31" s="112"/>
      <c r="P31" s="112"/>
      <c r="Q31" s="112"/>
      <c r="R31" s="119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</row>
    <row r="32" spans="1:47" s="23" customFormat="1" ht="20">
      <c r="A32" s="52"/>
      <c r="B32" s="52" t="s">
        <v>53</v>
      </c>
      <c r="C32" s="115" t="s">
        <v>56</v>
      </c>
      <c r="D32" s="118">
        <v>220</v>
      </c>
      <c r="E32" s="194" t="s">
        <v>68</v>
      </c>
      <c r="F32" s="195"/>
      <c r="G32" s="116"/>
      <c r="H32" s="144"/>
      <c r="I32" s="199" t="s">
        <v>58</v>
      </c>
      <c r="J32" s="200"/>
      <c r="K32" s="201"/>
      <c r="L32" s="143"/>
      <c r="M32" s="143"/>
      <c r="N32" s="145"/>
      <c r="O32" s="112"/>
      <c r="P32" s="112"/>
      <c r="Q32" s="112"/>
      <c r="R32" s="119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</row>
    <row r="33" spans="1:47" s="23" customFormat="1" ht="20">
      <c r="A33" s="52"/>
      <c r="B33" s="52"/>
      <c r="C33" s="115" t="s">
        <v>56</v>
      </c>
      <c r="D33" s="118">
        <v>265</v>
      </c>
      <c r="E33" s="194" t="s">
        <v>71</v>
      </c>
      <c r="F33" s="195"/>
      <c r="G33" s="116"/>
      <c r="H33" s="144"/>
      <c r="I33" s="199" t="s">
        <v>63</v>
      </c>
      <c r="J33" s="200"/>
      <c r="K33" s="201"/>
      <c r="L33" s="143"/>
      <c r="M33" s="143"/>
      <c r="N33" s="145"/>
      <c r="O33" s="112"/>
      <c r="P33" s="112"/>
      <c r="Q33" s="112"/>
      <c r="R33" s="119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</row>
    <row r="34" spans="1:47" s="23" customFormat="1" ht="20">
      <c r="A34" s="52"/>
      <c r="B34" s="52"/>
      <c r="C34" s="115" t="s">
        <v>56</v>
      </c>
      <c r="D34" s="118">
        <v>220</v>
      </c>
      <c r="E34" s="194" t="s">
        <v>69</v>
      </c>
      <c r="F34" s="195"/>
      <c r="G34" s="116"/>
      <c r="H34" s="144"/>
      <c r="I34" s="199" t="s">
        <v>58</v>
      </c>
      <c r="J34" s="200"/>
      <c r="K34" s="201"/>
      <c r="L34" s="143"/>
      <c r="M34" s="143"/>
      <c r="N34" s="145"/>
      <c r="O34" s="112"/>
      <c r="P34" s="112"/>
      <c r="Q34" s="112"/>
      <c r="R34" s="119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</row>
    <row r="35" spans="1:47" s="23" customFormat="1" ht="20">
      <c r="A35" s="52"/>
      <c r="B35" s="52"/>
      <c r="C35" s="115" t="s">
        <v>56</v>
      </c>
      <c r="D35" s="118">
        <v>220</v>
      </c>
      <c r="E35" s="194" t="s">
        <v>70</v>
      </c>
      <c r="F35" s="195"/>
      <c r="G35" s="116"/>
      <c r="H35" s="144"/>
      <c r="I35" s="199" t="s">
        <v>61</v>
      </c>
      <c r="J35" s="200"/>
      <c r="K35" s="201"/>
      <c r="L35" s="143"/>
      <c r="M35" s="143"/>
      <c r="N35" s="145"/>
      <c r="O35" s="112"/>
      <c r="P35" s="112"/>
      <c r="Q35" s="112"/>
      <c r="R35" s="119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</row>
    <row r="36" spans="1:47" s="23" customFormat="1" ht="20">
      <c r="A36" s="52"/>
      <c r="B36" s="52"/>
      <c r="C36" s="115" t="s">
        <v>56</v>
      </c>
      <c r="D36" s="120">
        <v>220</v>
      </c>
      <c r="E36" s="194" t="s">
        <v>72</v>
      </c>
      <c r="F36" s="195"/>
      <c r="G36" s="116"/>
      <c r="H36" s="144"/>
      <c r="I36" s="199" t="s">
        <v>65</v>
      </c>
      <c r="J36" s="200"/>
      <c r="K36" s="201"/>
      <c r="L36" s="143"/>
      <c r="M36" s="143"/>
      <c r="N36" s="145"/>
      <c r="O36" s="112"/>
      <c r="P36" s="112"/>
      <c r="Q36" s="112"/>
      <c r="R36" s="119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</row>
    <row r="37" spans="1:47" s="24" customFormat="1" ht="20">
      <c r="A37" s="52"/>
      <c r="B37" s="52"/>
      <c r="C37" s="115" t="s">
        <v>56</v>
      </c>
      <c r="D37" s="118">
        <v>220</v>
      </c>
      <c r="E37" s="194" t="s">
        <v>73</v>
      </c>
      <c r="F37" s="195"/>
      <c r="G37" s="116"/>
      <c r="H37" s="144"/>
      <c r="I37" s="199" t="s">
        <v>65</v>
      </c>
      <c r="J37" s="200"/>
      <c r="K37" s="201"/>
      <c r="L37" s="146"/>
      <c r="M37" s="146"/>
      <c r="N37" s="147"/>
      <c r="O37" s="23"/>
      <c r="P37" s="55"/>
      <c r="Q37" s="54"/>
      <c r="R37" s="119"/>
      <c r="S37" s="39" t="s">
        <v>1</v>
      </c>
      <c r="T37" s="4" t="e">
        <f>#REF!-HLOOKUP(#REF!,[1]Feuil1!$C$1:$BL$10,2,FALSE)</f>
        <v>#REF!</v>
      </c>
      <c r="U37" s="4"/>
      <c r="V37" s="4" t="e">
        <f>#REF!-HLOOKUP(#REF!,[1]Feuil1!$C$1:$BL$10,4,FALSE)</f>
        <v>#REF!</v>
      </c>
      <c r="W37" s="4" t="e">
        <f>#REF!-HLOOKUP(#REF!,[1]Feuil1!$C$1:$BL$10,5,FALSE)</f>
        <v>#REF!</v>
      </c>
      <c r="X37" s="4" t="e">
        <f>#REF!-HLOOKUP(#REF!,[1]Feuil1!$C$1:$BL$10,6,FALSE)</f>
        <v>#REF!</v>
      </c>
      <c r="Y37" s="4" t="e">
        <f>#REF!-HLOOKUP(#REF!,[1]Feuil1!$C$1:$BL$10,7,FALSE)</f>
        <v>#REF!</v>
      </c>
      <c r="Z37" s="4" t="e">
        <f>#REF!-HLOOKUP(#REF!,[1]Feuil1!$C$1:$BL$10,8,FALSE)</f>
        <v>#REF!</v>
      </c>
      <c r="AA37" s="4" t="e">
        <f>#REF!-HLOOKUP(#REF!,[1]Feuil1!$C$1:$BL$10,9,FALSE)</f>
        <v>#REF!</v>
      </c>
      <c r="AB37" s="4" t="e">
        <f>#REF!-HLOOKUP(#REF!,[1]Feuil1!$C$1:$BL$10,10,FALSE)</f>
        <v>#REF!</v>
      </c>
      <c r="AC37" s="23"/>
      <c r="AD37" s="23"/>
      <c r="AE37" s="23"/>
      <c r="AF37" s="23"/>
      <c r="AG37" s="23"/>
      <c r="AH37" s="23"/>
      <c r="AI37" s="23" t="e">
        <f>IF(AB37&gt;=0,$O$4,IF(AA37&gt;=0,$N$4,IF(Z37&gt;=0,$M$4,IF(Y37&gt;=0,$L$4,IF(X37&gt;=0,$K$4,IF(W37&gt;=0,#REF!,IF(V37&gt;=0,#REF!,IF(U37&gt;=0,#REF!,#REF!))))))))</f>
        <v>#REF!</v>
      </c>
      <c r="AJ37" s="5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</row>
    <row r="38" spans="1:47" s="23" customFormat="1" ht="20">
      <c r="A38" s="52"/>
      <c r="B38" s="52"/>
      <c r="C38" s="115" t="s">
        <v>56</v>
      </c>
      <c r="D38" s="120"/>
      <c r="E38" s="219"/>
      <c r="F38" s="220"/>
      <c r="G38" s="116"/>
      <c r="H38" s="144"/>
      <c r="I38" s="215"/>
      <c r="J38" s="215"/>
      <c r="K38" s="215"/>
      <c r="L38" s="143"/>
      <c r="M38" s="143"/>
      <c r="N38" s="145"/>
      <c r="P38" s="55"/>
      <c r="Q38" s="54"/>
      <c r="R38" s="119"/>
      <c r="S38" s="22" t="s">
        <v>1</v>
      </c>
      <c r="T38" s="4" t="e">
        <f>#REF!-HLOOKUP(#REF!,[2]Feuil1!$C$1:$BL$10,2,FALSE)</f>
        <v>#REF!</v>
      </c>
      <c r="U38" s="4"/>
      <c r="V38" s="4" t="e">
        <f>#REF!-HLOOKUP(#REF!,[2]Feuil1!$C$1:$BL$10,4,FALSE)</f>
        <v>#REF!</v>
      </c>
      <c r="W38" s="4" t="e">
        <f>#REF!-HLOOKUP(#REF!,[2]Feuil1!$C$1:$BL$10,5,FALSE)</f>
        <v>#REF!</v>
      </c>
      <c r="X38" s="4" t="e">
        <f>#REF!-HLOOKUP(#REF!,[2]Feuil1!$C$1:$BL$10,6,FALSE)</f>
        <v>#REF!</v>
      </c>
      <c r="Y38" s="4" t="e">
        <f>#REF!-HLOOKUP(#REF!,[2]Feuil1!$C$1:$BL$10,7,FALSE)</f>
        <v>#REF!</v>
      </c>
      <c r="Z38" s="4" t="e">
        <f>#REF!-HLOOKUP(#REF!,[2]Feuil1!$C$1:$BL$10,8,FALSE)</f>
        <v>#REF!</v>
      </c>
      <c r="AA38" s="4" t="e">
        <f>#REF!-HLOOKUP(#REF!,[2]Feuil1!$C$1:$BL$10,9,FALSE)</f>
        <v>#REF!</v>
      </c>
      <c r="AB38" s="4" t="e">
        <f>#REF!-HLOOKUP(#REF!,[2]Feuil1!$C$1:$BL$10,10,FALSE)</f>
        <v>#REF!</v>
      </c>
      <c r="AI38" s="23" t="e">
        <f>IF(AB38&gt;=0,$O$4,IF(AA38&gt;=0,$N$4,IF(Z38&gt;=0,$M$4,IF(Y38&gt;=0,$L$4,IF(X38&gt;=0,$K$4,IF(W38&gt;=0,#REF!,IF(V38&gt;=0,#REF!,IF(U38&gt;=0,#REF!,#REF!))))))))</f>
        <v>#REF!</v>
      </c>
      <c r="AJ38" s="53"/>
    </row>
    <row r="39" spans="1:47" s="23" customFormat="1" ht="20">
      <c r="A39" s="52"/>
      <c r="B39" s="52"/>
      <c r="C39" s="115" t="s">
        <v>56</v>
      </c>
      <c r="D39" s="118"/>
      <c r="E39" s="219"/>
      <c r="F39" s="220"/>
      <c r="G39" s="116"/>
      <c r="H39" s="144"/>
      <c r="I39" s="215"/>
      <c r="J39" s="215"/>
      <c r="K39" s="215"/>
      <c r="L39" s="143"/>
      <c r="M39" s="143"/>
      <c r="N39" s="145"/>
      <c r="P39" s="55"/>
      <c r="Q39" s="54"/>
      <c r="R39" s="119"/>
      <c r="AJ39" s="53"/>
    </row>
    <row r="40" spans="1:47" s="23" customFormat="1" ht="20">
      <c r="A40" s="52"/>
      <c r="B40" s="52"/>
      <c r="C40" s="115" t="s">
        <v>56</v>
      </c>
      <c r="D40" s="118"/>
      <c r="E40" s="219"/>
      <c r="F40" s="220"/>
      <c r="G40" s="116"/>
      <c r="H40" s="144"/>
      <c r="I40" s="215"/>
      <c r="J40" s="215"/>
      <c r="K40" s="215"/>
      <c r="L40" s="143"/>
      <c r="M40" s="143"/>
      <c r="N40" s="145"/>
      <c r="P40" s="55"/>
      <c r="Q40" s="54"/>
      <c r="R40" s="119"/>
      <c r="AJ40" s="53"/>
    </row>
    <row r="41" spans="1:47" s="23" customFormat="1" ht="21" thickBot="1">
      <c r="A41" s="52"/>
      <c r="B41" s="52"/>
      <c r="C41" s="121" t="s">
        <v>56</v>
      </c>
      <c r="D41" s="122"/>
      <c r="E41" s="233"/>
      <c r="F41" s="234"/>
      <c r="G41" s="149"/>
      <c r="H41" s="150"/>
      <c r="I41" s="235"/>
      <c r="J41" s="235"/>
      <c r="K41" s="235"/>
      <c r="L41" s="148"/>
      <c r="M41" s="148"/>
      <c r="N41" s="151"/>
      <c r="P41" s="55"/>
      <c r="Q41" s="54"/>
      <c r="R41" s="119"/>
      <c r="AJ41" s="53"/>
    </row>
    <row r="42" spans="1:47" s="23" customFormat="1" ht="22" thickTop="1" thickBot="1">
      <c r="A42" s="52"/>
      <c r="B42" s="52"/>
      <c r="C42" s="52"/>
      <c r="P42" s="55"/>
      <c r="Q42" s="54"/>
      <c r="R42" s="123"/>
      <c r="AJ42" s="53"/>
    </row>
    <row r="43" spans="1:47" s="23" customFormat="1" ht="15" thickTop="1">
      <c r="A43" s="52"/>
      <c r="B43" s="52"/>
      <c r="C43" s="52"/>
      <c r="G43" s="54"/>
      <c r="S43" s="55"/>
      <c r="T43" s="54"/>
      <c r="AM43" s="53"/>
    </row>
    <row r="44" spans="1:47" s="23" customFormat="1">
      <c r="A44" s="52"/>
      <c r="B44" s="52"/>
      <c r="C44" s="52"/>
      <c r="G44" s="54"/>
      <c r="S44" s="55"/>
      <c r="T44" s="54"/>
      <c r="AM44" s="53"/>
    </row>
    <row r="45" spans="1:47" s="23" customFormat="1">
      <c r="A45" s="52"/>
      <c r="B45" s="52"/>
      <c r="C45" s="52"/>
      <c r="G45" s="54"/>
      <c r="N45" s="55"/>
      <c r="O45" s="54"/>
      <c r="AH45" s="53"/>
    </row>
    <row r="46" spans="1:47" s="23" customFormat="1">
      <c r="A46" s="52"/>
      <c r="B46" s="52"/>
      <c r="C46" s="52"/>
      <c r="G46" s="54"/>
      <c r="N46" s="55"/>
      <c r="O46" s="54"/>
      <c r="AH46" s="53"/>
    </row>
    <row r="47" spans="1:47" s="23" customFormat="1">
      <c r="A47" s="52"/>
      <c r="B47" s="52"/>
      <c r="C47" s="52"/>
      <c r="G47" s="54"/>
      <c r="N47" s="55"/>
      <c r="O47" s="54"/>
      <c r="AH47" s="53"/>
    </row>
    <row r="48" spans="1:47" s="23" customFormat="1">
      <c r="A48" s="52"/>
      <c r="B48" s="52"/>
      <c r="C48" s="52"/>
      <c r="G48" s="54"/>
      <c r="N48" s="55"/>
      <c r="O48" s="54"/>
      <c r="AH48" s="53"/>
    </row>
    <row r="49" spans="1:39" s="23" customFormat="1">
      <c r="A49" s="52"/>
      <c r="B49" s="52"/>
      <c r="C49" s="52"/>
      <c r="G49" s="54"/>
      <c r="N49" s="55"/>
      <c r="O49" s="54"/>
      <c r="AH49" s="53"/>
    </row>
    <row r="50" spans="1:39" s="23" customFormat="1">
      <c r="A50" s="52"/>
      <c r="B50" s="52"/>
      <c r="C50" s="52"/>
      <c r="G50" s="54"/>
      <c r="N50" s="55"/>
      <c r="O50" s="54"/>
      <c r="AH50" s="53"/>
    </row>
    <row r="51" spans="1:39" s="23" customFormat="1">
      <c r="A51" s="52"/>
      <c r="B51" s="52"/>
      <c r="C51" s="52"/>
      <c r="G51" s="54"/>
      <c r="N51" s="55"/>
      <c r="O51" s="54"/>
      <c r="AH51" s="53"/>
    </row>
    <row r="52" spans="1:39" s="23" customFormat="1">
      <c r="A52" s="52"/>
      <c r="B52" s="52"/>
      <c r="C52" s="52"/>
      <c r="G52" s="54"/>
      <c r="N52" s="55"/>
      <c r="O52" s="54"/>
      <c r="AH52" s="53"/>
    </row>
    <row r="53" spans="1:39" s="23" customFormat="1">
      <c r="A53" s="52"/>
      <c r="B53" s="52"/>
      <c r="C53" s="52"/>
      <c r="G53" s="54"/>
      <c r="N53" s="55"/>
      <c r="O53" s="54"/>
      <c r="AH53" s="53"/>
    </row>
    <row r="54" spans="1:39" s="23" customFormat="1">
      <c r="A54" s="52"/>
      <c r="B54" s="52"/>
      <c r="C54" s="52"/>
      <c r="G54" s="54"/>
      <c r="N54" s="55"/>
      <c r="O54" s="54"/>
      <c r="AH54" s="53"/>
    </row>
    <row r="55" spans="1:39" s="23" customFormat="1">
      <c r="A55" s="52"/>
      <c r="B55" s="52"/>
      <c r="C55" s="52"/>
      <c r="G55" s="54"/>
      <c r="N55" s="55"/>
      <c r="O55" s="54"/>
      <c r="AH55" s="53"/>
    </row>
    <row r="56" spans="1:39" s="23" customFormat="1">
      <c r="A56" s="52"/>
      <c r="B56" s="52"/>
      <c r="C56" s="52"/>
      <c r="G56" s="54"/>
      <c r="N56" s="55"/>
      <c r="O56" s="54"/>
      <c r="AH56" s="53"/>
    </row>
    <row r="57" spans="1:39" s="23" customFormat="1">
      <c r="A57" s="52"/>
      <c r="B57" s="52"/>
      <c r="C57" s="52"/>
      <c r="G57" s="54"/>
      <c r="N57" s="55"/>
      <c r="O57" s="54"/>
      <c r="AH57" s="53"/>
    </row>
    <row r="58" spans="1:39" s="23" customFormat="1">
      <c r="A58" s="52"/>
      <c r="B58" s="52"/>
      <c r="C58" s="52"/>
      <c r="G58" s="54"/>
      <c r="N58" s="55"/>
      <c r="O58" s="54"/>
      <c r="AH58" s="53"/>
    </row>
    <row r="59" spans="1:39" s="23" customFormat="1">
      <c r="A59" s="52"/>
      <c r="B59" s="52"/>
      <c r="C59" s="52"/>
      <c r="G59" s="54"/>
      <c r="N59" s="55"/>
      <c r="O59" s="54"/>
      <c r="AH59" s="53"/>
    </row>
    <row r="60" spans="1:39" s="23" customFormat="1">
      <c r="A60" s="52"/>
      <c r="B60" s="52"/>
      <c r="C60" s="52"/>
      <c r="G60" s="54"/>
      <c r="N60" s="55"/>
      <c r="O60" s="54"/>
      <c r="AH60" s="53"/>
    </row>
    <row r="61" spans="1:39" s="23" customFormat="1">
      <c r="A61" s="52"/>
      <c r="B61" s="52"/>
      <c r="C61" s="52"/>
      <c r="G61" s="54"/>
      <c r="N61" s="55"/>
      <c r="O61" s="54"/>
      <c r="AH61" s="53"/>
    </row>
    <row r="62" spans="1:39" s="23" customFormat="1">
      <c r="A62" s="52"/>
      <c r="B62" s="52"/>
      <c r="C62" s="52"/>
      <c r="G62" s="54"/>
      <c r="S62" s="55"/>
      <c r="T62" s="54"/>
      <c r="AM62" s="53"/>
    </row>
    <row r="63" spans="1:39" s="23" customFormat="1">
      <c r="A63" s="52"/>
      <c r="B63" s="52"/>
      <c r="C63" s="52"/>
      <c r="G63" s="54"/>
      <c r="S63" s="55"/>
      <c r="T63" s="54"/>
      <c r="AM63" s="53"/>
    </row>
    <row r="64" spans="1:39" s="23" customFormat="1">
      <c r="A64" s="52"/>
      <c r="B64" s="52"/>
      <c r="C64" s="52"/>
      <c r="G64" s="54"/>
      <c r="S64" s="55"/>
      <c r="T64" s="54"/>
      <c r="AM64" s="53"/>
    </row>
    <row r="65" spans="1:39" s="23" customFormat="1">
      <c r="A65" s="52"/>
      <c r="B65" s="52"/>
      <c r="C65" s="52"/>
      <c r="G65" s="54"/>
      <c r="S65" s="55"/>
      <c r="T65" s="54"/>
      <c r="AM65" s="53"/>
    </row>
    <row r="66" spans="1:39" s="23" customFormat="1">
      <c r="A66" s="52"/>
      <c r="B66" s="52"/>
      <c r="C66" s="52"/>
      <c r="G66" s="54"/>
      <c r="S66" s="55"/>
      <c r="T66" s="54"/>
      <c r="AM66" s="53"/>
    </row>
    <row r="67" spans="1:39" s="23" customFormat="1">
      <c r="A67" s="52"/>
      <c r="B67" s="52"/>
      <c r="C67" s="52"/>
      <c r="G67" s="54"/>
      <c r="S67" s="55"/>
      <c r="T67" s="54"/>
      <c r="AM67" s="53"/>
    </row>
    <row r="68" spans="1:39" s="23" customFormat="1">
      <c r="A68" s="52"/>
      <c r="B68" s="52"/>
      <c r="C68" s="52"/>
      <c r="G68" s="54"/>
      <c r="S68" s="55"/>
      <c r="T68" s="54"/>
      <c r="AM68" s="53"/>
    </row>
    <row r="69" spans="1:39" s="23" customFormat="1">
      <c r="A69" s="52"/>
      <c r="B69" s="52"/>
      <c r="C69" s="52"/>
      <c r="G69" s="54"/>
      <c r="S69" s="55"/>
      <c r="T69" s="54"/>
      <c r="AM69" s="53"/>
    </row>
    <row r="70" spans="1:39" s="23" customFormat="1">
      <c r="A70" s="52"/>
      <c r="B70" s="52"/>
      <c r="C70" s="52"/>
      <c r="G70" s="54"/>
      <c r="S70" s="55"/>
      <c r="T70" s="54"/>
      <c r="AM70" s="53"/>
    </row>
    <row r="71" spans="1:39" s="23" customFormat="1">
      <c r="A71" s="52"/>
      <c r="B71" s="52"/>
      <c r="C71" s="52"/>
      <c r="G71" s="54"/>
      <c r="S71" s="55"/>
      <c r="T71" s="54"/>
      <c r="AM71" s="53"/>
    </row>
    <row r="72" spans="1:39" s="23" customFormat="1">
      <c r="A72" s="52"/>
      <c r="B72" s="52"/>
      <c r="C72" s="52"/>
      <c r="G72" s="54"/>
      <c r="S72" s="55"/>
      <c r="T72" s="54"/>
      <c r="AM72" s="53"/>
    </row>
    <row r="73" spans="1:39" s="23" customFormat="1">
      <c r="A73" s="52"/>
      <c r="B73" s="52"/>
      <c r="C73" s="52"/>
      <c r="G73" s="54"/>
      <c r="S73" s="55"/>
      <c r="T73" s="54"/>
      <c r="AM73" s="53"/>
    </row>
    <row r="74" spans="1:39" s="23" customFormat="1">
      <c r="A74" s="52"/>
      <c r="B74" s="52"/>
      <c r="C74" s="52"/>
      <c r="G74" s="54"/>
      <c r="S74" s="55"/>
      <c r="T74" s="54"/>
      <c r="AM74" s="53"/>
    </row>
    <row r="75" spans="1:39" s="23" customFormat="1">
      <c r="A75" s="52"/>
      <c r="B75" s="52"/>
      <c r="C75" s="52"/>
      <c r="G75" s="54"/>
      <c r="S75" s="55"/>
      <c r="T75" s="54"/>
      <c r="AM75" s="53"/>
    </row>
    <row r="76" spans="1:39" s="23" customFormat="1">
      <c r="A76" s="52"/>
      <c r="B76" s="52"/>
      <c r="C76" s="52"/>
      <c r="G76" s="54"/>
      <c r="S76" s="55"/>
      <c r="T76" s="54"/>
      <c r="AM76" s="53"/>
    </row>
    <row r="77" spans="1:39" s="23" customFormat="1">
      <c r="A77" s="52"/>
      <c r="B77" s="52"/>
      <c r="C77" s="52"/>
      <c r="G77" s="54"/>
      <c r="S77" s="55"/>
      <c r="T77" s="54"/>
      <c r="AM77" s="53"/>
    </row>
    <row r="78" spans="1:39" s="23" customFormat="1">
      <c r="A78" s="52"/>
      <c r="B78" s="52"/>
      <c r="C78" s="52"/>
      <c r="G78" s="54"/>
      <c r="S78" s="55"/>
      <c r="T78" s="54"/>
      <c r="AM78" s="53"/>
    </row>
    <row r="79" spans="1:39" s="23" customFormat="1">
      <c r="A79" s="52"/>
      <c r="B79" s="52"/>
      <c r="C79" s="52"/>
      <c r="G79" s="54"/>
      <c r="S79" s="55"/>
      <c r="T79" s="54"/>
      <c r="AM79" s="53"/>
    </row>
    <row r="80" spans="1:39" s="23" customFormat="1">
      <c r="A80" s="52"/>
      <c r="B80" s="52"/>
      <c r="C80" s="52"/>
      <c r="G80" s="54"/>
      <c r="S80" s="55"/>
      <c r="T80" s="54"/>
      <c r="AM80" s="53"/>
    </row>
    <row r="81" spans="1:39" s="23" customFormat="1">
      <c r="A81" s="52"/>
      <c r="B81" s="52"/>
      <c r="C81" s="52"/>
      <c r="G81" s="54"/>
      <c r="S81" s="55"/>
      <c r="T81" s="54"/>
      <c r="AM81" s="53"/>
    </row>
    <row r="82" spans="1:39" s="23" customFormat="1">
      <c r="A82" s="52"/>
      <c r="B82" s="52"/>
      <c r="C82" s="52"/>
      <c r="G82" s="54"/>
      <c r="S82" s="55"/>
      <c r="T82" s="54"/>
      <c r="AM82" s="53"/>
    </row>
    <row r="83" spans="1:39" s="23" customFormat="1">
      <c r="A83" s="52"/>
      <c r="B83" s="52"/>
      <c r="C83" s="52"/>
      <c r="G83" s="54"/>
      <c r="S83" s="55"/>
      <c r="T83" s="54"/>
      <c r="AM83" s="53"/>
    </row>
    <row r="84" spans="1:39" s="23" customFormat="1">
      <c r="A84" s="52"/>
      <c r="B84" s="52"/>
      <c r="C84" s="52"/>
      <c r="G84" s="54"/>
      <c r="S84" s="55"/>
      <c r="T84" s="54"/>
      <c r="AM84" s="53"/>
    </row>
    <row r="85" spans="1:39" s="23" customFormat="1">
      <c r="A85" s="52"/>
      <c r="B85" s="52"/>
      <c r="C85" s="52"/>
      <c r="G85" s="54"/>
      <c r="S85" s="55"/>
      <c r="T85" s="54"/>
      <c r="AM85" s="53"/>
    </row>
    <row r="86" spans="1:39" s="23" customFormat="1">
      <c r="A86" s="52"/>
      <c r="B86" s="52"/>
      <c r="C86" s="52"/>
      <c r="G86" s="54"/>
      <c r="S86" s="55"/>
      <c r="T86" s="54"/>
      <c r="AM86" s="53"/>
    </row>
    <row r="87" spans="1:39" s="23" customFormat="1">
      <c r="A87" s="52"/>
      <c r="B87" s="52"/>
      <c r="C87" s="52"/>
      <c r="G87" s="54"/>
      <c r="S87" s="55"/>
      <c r="T87" s="54"/>
      <c r="AM87" s="53"/>
    </row>
    <row r="88" spans="1:39" s="23" customFormat="1">
      <c r="A88" s="52"/>
      <c r="B88" s="52"/>
      <c r="C88" s="52"/>
      <c r="G88" s="54"/>
      <c r="S88" s="55"/>
      <c r="T88" s="54"/>
      <c r="AM88" s="53"/>
    </row>
    <row r="89" spans="1:39" s="23" customFormat="1">
      <c r="A89" s="52"/>
      <c r="B89" s="52"/>
      <c r="C89" s="52"/>
      <c r="G89" s="54"/>
      <c r="S89" s="55"/>
      <c r="T89" s="54"/>
      <c r="AM89" s="53"/>
    </row>
    <row r="90" spans="1:39" s="23" customFormat="1">
      <c r="A90" s="52"/>
      <c r="B90" s="52"/>
      <c r="C90" s="52"/>
      <c r="G90" s="54"/>
      <c r="S90" s="55"/>
      <c r="T90" s="54"/>
      <c r="AM90" s="53"/>
    </row>
    <row r="91" spans="1:39" s="23" customFormat="1">
      <c r="A91" s="52"/>
      <c r="B91" s="52"/>
      <c r="C91" s="52"/>
      <c r="G91" s="54"/>
      <c r="S91" s="55"/>
      <c r="T91" s="54"/>
      <c r="AM91" s="53"/>
    </row>
    <row r="92" spans="1:39" s="23" customFormat="1">
      <c r="A92" s="52"/>
      <c r="B92" s="52"/>
      <c r="C92" s="52"/>
      <c r="G92" s="54"/>
      <c r="S92" s="55"/>
      <c r="T92" s="54"/>
      <c r="AM92" s="53"/>
    </row>
    <row r="93" spans="1:39" s="23" customFormat="1">
      <c r="A93" s="52"/>
      <c r="B93" s="52"/>
      <c r="C93" s="52"/>
      <c r="G93" s="54"/>
      <c r="S93" s="55"/>
      <c r="T93" s="54"/>
      <c r="AM93" s="53"/>
    </row>
    <row r="94" spans="1:39" s="23" customFormat="1">
      <c r="A94" s="52"/>
      <c r="B94" s="52"/>
      <c r="C94" s="52"/>
      <c r="G94" s="54"/>
      <c r="S94" s="55"/>
      <c r="T94" s="54"/>
      <c r="AM94" s="53"/>
    </row>
    <row r="95" spans="1:39" s="23" customFormat="1">
      <c r="A95" s="52"/>
      <c r="B95" s="52"/>
      <c r="C95" s="52"/>
      <c r="G95" s="54"/>
      <c r="S95" s="55"/>
      <c r="T95" s="54"/>
      <c r="AM95" s="53"/>
    </row>
    <row r="96" spans="1:39" s="23" customFormat="1">
      <c r="A96" s="52"/>
      <c r="B96" s="52"/>
      <c r="C96" s="52"/>
      <c r="G96" s="54"/>
      <c r="S96" s="55"/>
      <c r="T96" s="54"/>
      <c r="AM96" s="53"/>
    </row>
    <row r="97" spans="1:39" s="23" customFormat="1">
      <c r="A97" s="52"/>
      <c r="B97" s="52"/>
      <c r="C97" s="52"/>
      <c r="G97" s="54"/>
      <c r="S97" s="55"/>
      <c r="T97" s="54"/>
      <c r="AM97" s="53"/>
    </row>
    <row r="98" spans="1:39" s="23" customFormat="1">
      <c r="A98" s="52"/>
      <c r="B98" s="52"/>
      <c r="C98" s="52"/>
      <c r="G98" s="54"/>
      <c r="S98" s="55"/>
      <c r="T98" s="54"/>
      <c r="AM98" s="53"/>
    </row>
    <row r="99" spans="1:39" s="23" customFormat="1">
      <c r="A99" s="52"/>
      <c r="B99" s="52"/>
      <c r="C99" s="52"/>
      <c r="G99" s="54"/>
      <c r="S99" s="55"/>
      <c r="T99" s="54"/>
      <c r="AM99" s="53"/>
    </row>
    <row r="100" spans="1:39" s="23" customFormat="1">
      <c r="A100" s="52"/>
      <c r="B100" s="52"/>
      <c r="C100" s="52"/>
      <c r="G100" s="54"/>
      <c r="S100" s="55"/>
      <c r="T100" s="54"/>
      <c r="AM100" s="53"/>
    </row>
    <row r="101" spans="1:39" s="23" customFormat="1">
      <c r="A101" s="52"/>
      <c r="B101" s="52"/>
      <c r="C101" s="52"/>
      <c r="G101" s="54"/>
      <c r="S101" s="55"/>
      <c r="T101" s="54"/>
      <c r="AM101" s="53"/>
    </row>
    <row r="102" spans="1:39" s="23" customFormat="1">
      <c r="A102" s="52"/>
      <c r="B102" s="52"/>
      <c r="C102" s="52"/>
      <c r="G102" s="54"/>
      <c r="S102" s="55"/>
      <c r="T102" s="54"/>
      <c r="AM102" s="53"/>
    </row>
    <row r="103" spans="1:39" s="23" customFormat="1">
      <c r="A103" s="52"/>
      <c r="B103" s="52"/>
      <c r="C103" s="52"/>
      <c r="G103" s="54"/>
      <c r="S103" s="55"/>
      <c r="T103" s="54"/>
      <c r="AM103" s="53"/>
    </row>
    <row r="104" spans="1:39" s="23" customFormat="1">
      <c r="A104" s="52"/>
      <c r="B104" s="52"/>
      <c r="C104" s="52"/>
      <c r="G104" s="54"/>
      <c r="S104" s="55"/>
      <c r="T104" s="54"/>
      <c r="AM104" s="53"/>
    </row>
    <row r="105" spans="1:39" s="23" customFormat="1">
      <c r="A105" s="52"/>
      <c r="B105" s="52"/>
      <c r="C105" s="52"/>
      <c r="G105" s="54"/>
      <c r="S105" s="55"/>
      <c r="T105" s="54"/>
      <c r="AM105" s="53"/>
    </row>
    <row r="106" spans="1:39" s="23" customFormat="1">
      <c r="A106" s="52"/>
      <c r="B106" s="52"/>
      <c r="C106" s="52"/>
      <c r="G106" s="54"/>
      <c r="S106" s="55"/>
      <c r="T106" s="54"/>
      <c r="AM106" s="53"/>
    </row>
    <row r="107" spans="1:39" s="23" customFormat="1">
      <c r="A107" s="52"/>
      <c r="B107" s="52"/>
      <c r="C107" s="52"/>
      <c r="G107" s="54"/>
      <c r="S107" s="55"/>
      <c r="T107" s="54"/>
      <c r="AM107" s="53"/>
    </row>
    <row r="108" spans="1:39" s="23" customFormat="1">
      <c r="A108" s="52"/>
      <c r="B108" s="52"/>
      <c r="C108" s="52"/>
      <c r="G108" s="54"/>
      <c r="S108" s="55"/>
      <c r="T108" s="54"/>
      <c r="AM108" s="53"/>
    </row>
    <row r="109" spans="1:39" s="23" customFormat="1">
      <c r="A109" s="52"/>
      <c r="B109" s="52"/>
      <c r="C109" s="52"/>
      <c r="G109" s="54"/>
      <c r="S109" s="55"/>
      <c r="T109" s="54"/>
      <c r="AM109" s="53"/>
    </row>
    <row r="110" spans="1:39" s="23" customFormat="1">
      <c r="A110" s="52"/>
      <c r="B110" s="52"/>
      <c r="C110" s="52"/>
      <c r="G110" s="54"/>
      <c r="S110" s="55"/>
      <c r="T110" s="54"/>
      <c r="AM110" s="53"/>
    </row>
    <row r="111" spans="1:39" s="23" customFormat="1">
      <c r="A111" s="52"/>
      <c r="B111" s="52"/>
      <c r="C111" s="52"/>
      <c r="G111" s="54"/>
      <c r="S111" s="55"/>
      <c r="T111" s="54"/>
      <c r="AM111" s="53"/>
    </row>
    <row r="112" spans="1:39" s="23" customFormat="1">
      <c r="A112" s="52"/>
      <c r="B112" s="52"/>
      <c r="C112" s="52"/>
      <c r="G112" s="54"/>
      <c r="S112" s="55"/>
      <c r="T112" s="54"/>
      <c r="AM112" s="53"/>
    </row>
    <row r="113" spans="1:39" s="23" customFormat="1">
      <c r="A113" s="52"/>
      <c r="B113" s="52"/>
      <c r="C113" s="52"/>
      <c r="G113" s="54"/>
      <c r="S113" s="55"/>
      <c r="T113" s="54"/>
      <c r="AM113" s="53"/>
    </row>
    <row r="114" spans="1:39" s="23" customFormat="1">
      <c r="A114" s="52"/>
      <c r="B114" s="52"/>
      <c r="C114" s="52"/>
      <c r="G114" s="54"/>
      <c r="S114" s="55"/>
      <c r="T114" s="54"/>
      <c r="AM114" s="53"/>
    </row>
    <row r="115" spans="1:39" s="23" customFormat="1">
      <c r="A115" s="52"/>
      <c r="B115" s="52"/>
      <c r="C115" s="52"/>
      <c r="G115" s="54"/>
      <c r="S115" s="55"/>
      <c r="T115" s="54"/>
      <c r="AM115" s="53"/>
    </row>
    <row r="116" spans="1:39" s="23" customFormat="1">
      <c r="A116" s="52"/>
      <c r="B116" s="52"/>
      <c r="C116" s="52"/>
      <c r="G116" s="54"/>
      <c r="S116" s="55"/>
      <c r="T116" s="54"/>
      <c r="AM116" s="53"/>
    </row>
    <row r="117" spans="1:39" s="23" customFormat="1">
      <c r="A117" s="52"/>
      <c r="B117" s="52"/>
      <c r="C117" s="52"/>
      <c r="G117" s="54"/>
      <c r="S117" s="55"/>
      <c r="T117" s="54"/>
      <c r="AM117" s="53"/>
    </row>
    <row r="118" spans="1:39" s="23" customFormat="1">
      <c r="A118" s="52"/>
      <c r="B118" s="52"/>
      <c r="C118" s="52"/>
      <c r="G118" s="54"/>
      <c r="S118" s="55"/>
      <c r="T118" s="54"/>
      <c r="AM118" s="53"/>
    </row>
    <row r="119" spans="1:39" s="23" customFormat="1">
      <c r="A119" s="52"/>
      <c r="B119" s="52"/>
      <c r="C119" s="52"/>
      <c r="G119" s="54"/>
      <c r="S119" s="55"/>
      <c r="T119" s="54"/>
      <c r="AM119" s="53"/>
    </row>
    <row r="120" spans="1:39" s="23" customFormat="1">
      <c r="A120" s="52"/>
      <c r="B120" s="52"/>
      <c r="C120" s="52"/>
      <c r="G120" s="54"/>
      <c r="S120" s="55"/>
      <c r="T120" s="54"/>
      <c r="AM120" s="53"/>
    </row>
    <row r="121" spans="1:39" s="23" customFormat="1">
      <c r="A121" s="52"/>
      <c r="B121" s="52"/>
      <c r="C121" s="52"/>
      <c r="G121" s="54"/>
      <c r="S121" s="55"/>
      <c r="T121" s="54"/>
      <c r="AM121" s="53"/>
    </row>
    <row r="122" spans="1:39" s="23" customFormat="1">
      <c r="A122" s="52"/>
      <c r="B122" s="52"/>
      <c r="C122" s="52"/>
      <c r="G122" s="54"/>
      <c r="S122" s="55"/>
      <c r="T122" s="54"/>
      <c r="AM122" s="53"/>
    </row>
    <row r="123" spans="1:39" s="23" customFormat="1">
      <c r="A123" s="52"/>
      <c r="B123" s="52"/>
      <c r="C123" s="52"/>
      <c r="G123" s="54"/>
      <c r="S123" s="55"/>
      <c r="T123" s="54"/>
      <c r="AM123" s="53"/>
    </row>
    <row r="124" spans="1:39" s="23" customFormat="1">
      <c r="A124" s="52"/>
      <c r="B124" s="52"/>
      <c r="C124" s="52"/>
      <c r="G124" s="54"/>
      <c r="S124" s="55"/>
      <c r="T124" s="54"/>
      <c r="AM124" s="53"/>
    </row>
    <row r="125" spans="1:39" s="23" customFormat="1">
      <c r="A125" s="52"/>
      <c r="B125" s="52"/>
      <c r="C125" s="52"/>
      <c r="G125" s="54"/>
      <c r="S125" s="55"/>
      <c r="T125" s="54"/>
      <c r="AM125" s="53"/>
    </row>
    <row r="126" spans="1:39" s="23" customFormat="1">
      <c r="A126" s="52"/>
      <c r="B126" s="52"/>
      <c r="C126" s="52"/>
      <c r="G126" s="54"/>
      <c r="S126" s="55"/>
      <c r="T126" s="54"/>
      <c r="AM126" s="53"/>
    </row>
    <row r="127" spans="1:39" s="23" customFormat="1">
      <c r="A127" s="52"/>
      <c r="B127" s="52"/>
      <c r="C127" s="52"/>
      <c r="G127" s="54"/>
      <c r="S127" s="55"/>
      <c r="T127" s="54"/>
      <c r="AM127" s="53"/>
    </row>
    <row r="128" spans="1:39" s="23" customFormat="1">
      <c r="A128" s="52"/>
      <c r="B128" s="52"/>
      <c r="C128" s="52"/>
      <c r="G128" s="54"/>
      <c r="S128" s="55"/>
      <c r="T128" s="54"/>
      <c r="AM128" s="53"/>
    </row>
    <row r="129" spans="1:39" s="23" customFormat="1">
      <c r="A129" s="52"/>
      <c r="B129" s="52"/>
      <c r="C129" s="52"/>
      <c r="G129" s="54"/>
      <c r="S129" s="55"/>
      <c r="T129" s="54"/>
      <c r="AM129" s="53"/>
    </row>
    <row r="130" spans="1:39" s="23" customFormat="1">
      <c r="A130" s="52"/>
      <c r="B130" s="52"/>
      <c r="C130" s="52"/>
      <c r="G130" s="54"/>
      <c r="S130" s="55"/>
      <c r="T130" s="54"/>
      <c r="AM130" s="53"/>
    </row>
    <row r="131" spans="1:39" s="23" customFormat="1">
      <c r="A131" s="52"/>
      <c r="B131" s="52"/>
      <c r="C131" s="52"/>
      <c r="G131" s="54"/>
      <c r="S131" s="55"/>
      <c r="T131" s="54"/>
      <c r="AM131" s="53"/>
    </row>
    <row r="132" spans="1:39" s="23" customFormat="1">
      <c r="A132" s="52"/>
      <c r="B132" s="52"/>
      <c r="C132" s="52"/>
      <c r="G132" s="54"/>
      <c r="S132" s="55"/>
      <c r="T132" s="54"/>
      <c r="AM132" s="53"/>
    </row>
    <row r="133" spans="1:39" s="23" customFormat="1">
      <c r="A133" s="52"/>
      <c r="B133" s="52"/>
      <c r="C133" s="52"/>
      <c r="G133" s="54"/>
      <c r="S133" s="55"/>
      <c r="T133" s="54"/>
      <c r="AM133" s="53"/>
    </row>
    <row r="134" spans="1:39" s="23" customFormat="1">
      <c r="A134" s="52"/>
      <c r="B134" s="52"/>
      <c r="C134" s="52"/>
      <c r="G134" s="54"/>
      <c r="S134" s="55"/>
      <c r="T134" s="54"/>
      <c r="AM134" s="53"/>
    </row>
    <row r="135" spans="1:39" s="23" customFormat="1">
      <c r="A135" s="52"/>
      <c r="B135" s="52"/>
      <c r="C135" s="52"/>
      <c r="G135" s="54"/>
      <c r="S135" s="55"/>
      <c r="T135" s="54"/>
      <c r="AM135" s="53"/>
    </row>
    <row r="136" spans="1:39" s="23" customFormat="1">
      <c r="A136" s="52"/>
      <c r="B136" s="52"/>
      <c r="C136" s="52"/>
      <c r="G136" s="54"/>
      <c r="S136" s="55"/>
      <c r="T136" s="54"/>
      <c r="AM136" s="53"/>
    </row>
    <row r="137" spans="1:39" s="23" customFormat="1">
      <c r="A137" s="52"/>
      <c r="B137" s="52"/>
      <c r="C137" s="52"/>
      <c r="G137" s="54"/>
      <c r="S137" s="55"/>
      <c r="T137" s="54"/>
      <c r="AM137" s="53"/>
    </row>
    <row r="138" spans="1:39" s="23" customFormat="1">
      <c r="A138" s="52"/>
      <c r="B138" s="52"/>
      <c r="C138" s="52"/>
      <c r="G138" s="54"/>
      <c r="S138" s="55"/>
      <c r="T138" s="54"/>
      <c r="AM138" s="53"/>
    </row>
    <row r="139" spans="1:39" s="23" customFormat="1">
      <c r="A139" s="52"/>
      <c r="B139" s="52"/>
      <c r="C139" s="52"/>
      <c r="G139" s="54"/>
      <c r="S139" s="55"/>
      <c r="T139" s="54"/>
      <c r="AM139" s="53"/>
    </row>
    <row r="140" spans="1:39" s="23" customFormat="1">
      <c r="A140" s="52"/>
      <c r="B140" s="52"/>
      <c r="C140" s="52"/>
      <c r="G140" s="54"/>
      <c r="S140" s="55"/>
      <c r="T140" s="54"/>
      <c r="AM140" s="53"/>
    </row>
    <row r="141" spans="1:39" s="23" customFormat="1">
      <c r="A141" s="52"/>
      <c r="B141" s="52"/>
      <c r="C141" s="52"/>
      <c r="G141" s="54"/>
      <c r="S141" s="55"/>
      <c r="T141" s="54"/>
      <c r="AM141" s="53"/>
    </row>
    <row r="142" spans="1:39" s="23" customFormat="1">
      <c r="A142" s="52"/>
      <c r="B142" s="52"/>
      <c r="C142" s="52"/>
      <c r="G142" s="54"/>
      <c r="S142" s="55"/>
      <c r="T142" s="54"/>
      <c r="AM142" s="53"/>
    </row>
    <row r="143" spans="1:39" s="23" customFormat="1">
      <c r="A143" s="52"/>
      <c r="B143" s="52"/>
      <c r="C143" s="52"/>
      <c r="G143" s="54"/>
      <c r="S143" s="55"/>
      <c r="T143" s="54"/>
      <c r="AM143" s="53"/>
    </row>
    <row r="144" spans="1:39" s="23" customFormat="1">
      <c r="A144" s="52"/>
      <c r="B144" s="52"/>
      <c r="C144" s="52"/>
      <c r="G144" s="54"/>
      <c r="S144" s="55"/>
      <c r="T144" s="54"/>
      <c r="AM144" s="53"/>
    </row>
    <row r="145" spans="1:39" s="23" customFormat="1">
      <c r="A145" s="52"/>
      <c r="B145" s="52"/>
      <c r="C145" s="52"/>
      <c r="G145" s="54"/>
      <c r="S145" s="55"/>
      <c r="T145" s="54"/>
      <c r="AM145" s="53"/>
    </row>
    <row r="146" spans="1:39" s="23" customFormat="1">
      <c r="A146" s="52"/>
      <c r="B146" s="52"/>
      <c r="C146" s="52"/>
      <c r="G146" s="54"/>
      <c r="S146" s="55"/>
      <c r="T146" s="54"/>
      <c r="AM146" s="53"/>
    </row>
    <row r="147" spans="1:39" s="23" customFormat="1">
      <c r="A147" s="52"/>
      <c r="B147" s="52"/>
      <c r="C147" s="52"/>
      <c r="G147" s="54"/>
      <c r="S147" s="55"/>
      <c r="T147" s="54"/>
      <c r="AM147" s="53"/>
    </row>
    <row r="148" spans="1:39" s="23" customFormat="1">
      <c r="A148" s="52"/>
      <c r="B148" s="52"/>
      <c r="C148" s="52"/>
      <c r="G148" s="54"/>
      <c r="S148" s="55"/>
      <c r="T148" s="54"/>
      <c r="AM148" s="53"/>
    </row>
    <row r="149" spans="1:39" s="23" customFormat="1">
      <c r="A149" s="52"/>
      <c r="B149" s="52"/>
      <c r="C149" s="52"/>
      <c r="G149" s="54"/>
      <c r="S149" s="55"/>
      <c r="T149" s="54"/>
      <c r="AM149" s="53"/>
    </row>
    <row r="150" spans="1:39" s="23" customFormat="1">
      <c r="A150" s="52"/>
      <c r="B150" s="52"/>
      <c r="C150" s="52"/>
      <c r="G150" s="54"/>
      <c r="S150" s="55"/>
      <c r="T150" s="54"/>
      <c r="AM150" s="53"/>
    </row>
    <row r="151" spans="1:39" s="23" customFormat="1">
      <c r="A151" s="52"/>
      <c r="B151" s="52"/>
      <c r="C151" s="52"/>
      <c r="G151" s="54"/>
      <c r="S151" s="55"/>
      <c r="T151" s="54"/>
      <c r="AM151" s="53"/>
    </row>
    <row r="152" spans="1:39" s="23" customFormat="1">
      <c r="A152" s="52"/>
      <c r="B152" s="52"/>
      <c r="C152" s="52"/>
      <c r="G152" s="54"/>
      <c r="S152" s="55"/>
      <c r="T152" s="54"/>
      <c r="AM152" s="53"/>
    </row>
    <row r="153" spans="1:39" s="23" customFormat="1">
      <c r="A153" s="52"/>
      <c r="B153" s="52"/>
      <c r="C153" s="52"/>
      <c r="G153" s="54"/>
      <c r="S153" s="55"/>
      <c r="T153" s="54"/>
      <c r="AM153" s="53"/>
    </row>
    <row r="154" spans="1:39" s="23" customFormat="1">
      <c r="A154" s="52"/>
      <c r="B154" s="52"/>
      <c r="C154" s="52"/>
      <c r="G154" s="54"/>
      <c r="S154" s="55"/>
      <c r="T154" s="54"/>
      <c r="AM154" s="53"/>
    </row>
    <row r="155" spans="1:39" s="23" customFormat="1">
      <c r="A155" s="52"/>
      <c r="B155" s="52"/>
      <c r="C155" s="52"/>
      <c r="G155" s="54"/>
      <c r="S155" s="55"/>
      <c r="T155" s="54"/>
      <c r="AM155" s="53"/>
    </row>
    <row r="156" spans="1:39" s="23" customFormat="1">
      <c r="A156" s="52"/>
      <c r="B156" s="52"/>
      <c r="C156" s="52"/>
      <c r="G156" s="54"/>
      <c r="S156" s="55"/>
      <c r="T156" s="54"/>
      <c r="AM156" s="53"/>
    </row>
    <row r="157" spans="1:39" s="23" customFormat="1">
      <c r="A157" s="52"/>
      <c r="B157" s="52"/>
      <c r="C157" s="52"/>
      <c r="G157" s="54"/>
      <c r="S157" s="55"/>
      <c r="T157" s="54"/>
      <c r="AM157" s="53"/>
    </row>
    <row r="158" spans="1:39" s="23" customFormat="1">
      <c r="A158" s="52"/>
      <c r="B158" s="52"/>
      <c r="C158" s="52"/>
      <c r="G158" s="54"/>
      <c r="S158" s="55"/>
      <c r="T158" s="54"/>
      <c r="AM158" s="53"/>
    </row>
    <row r="159" spans="1:39" s="23" customFormat="1">
      <c r="A159" s="52"/>
      <c r="B159" s="52"/>
      <c r="C159" s="52"/>
      <c r="G159" s="54"/>
      <c r="S159" s="55"/>
      <c r="T159" s="54"/>
      <c r="AM159" s="53"/>
    </row>
    <row r="160" spans="1:39" s="23" customFormat="1">
      <c r="A160" s="52"/>
      <c r="B160" s="52"/>
      <c r="C160" s="52"/>
      <c r="G160" s="54"/>
      <c r="S160" s="55"/>
      <c r="T160" s="54"/>
      <c r="AM160" s="53"/>
    </row>
    <row r="161" spans="1:39" s="23" customFormat="1">
      <c r="A161" s="52"/>
      <c r="B161" s="52"/>
      <c r="C161" s="52"/>
      <c r="G161" s="54"/>
      <c r="S161" s="55"/>
      <c r="T161" s="54"/>
      <c r="AM161" s="53"/>
    </row>
    <row r="162" spans="1:39" s="23" customFormat="1">
      <c r="A162" s="52"/>
      <c r="B162" s="52"/>
      <c r="C162" s="52"/>
      <c r="G162" s="54"/>
      <c r="S162" s="55"/>
      <c r="T162" s="54"/>
      <c r="AM162" s="53"/>
    </row>
    <row r="163" spans="1:39" s="23" customFormat="1">
      <c r="A163" s="52"/>
      <c r="B163" s="52"/>
      <c r="C163" s="52"/>
      <c r="G163" s="54"/>
      <c r="S163" s="55"/>
      <c r="T163" s="54"/>
      <c r="AM163" s="53"/>
    </row>
    <row r="164" spans="1:39" s="23" customFormat="1">
      <c r="A164" s="52"/>
      <c r="B164" s="52"/>
      <c r="C164" s="52"/>
      <c r="G164" s="54"/>
      <c r="S164" s="55"/>
      <c r="T164" s="54"/>
      <c r="AM164" s="53"/>
    </row>
    <row r="165" spans="1:39" s="23" customFormat="1">
      <c r="A165" s="52"/>
      <c r="B165" s="52"/>
      <c r="C165" s="52"/>
      <c r="G165" s="54"/>
      <c r="S165" s="55"/>
      <c r="T165" s="54"/>
      <c r="AM165" s="53"/>
    </row>
    <row r="166" spans="1:39" s="23" customFormat="1">
      <c r="A166" s="52"/>
      <c r="B166" s="52"/>
      <c r="C166" s="52"/>
      <c r="G166" s="54"/>
      <c r="S166" s="55"/>
      <c r="T166" s="54"/>
      <c r="AM166" s="53"/>
    </row>
    <row r="167" spans="1:39" s="23" customFormat="1">
      <c r="A167" s="52"/>
      <c r="B167" s="52"/>
      <c r="C167" s="52"/>
      <c r="G167" s="54"/>
      <c r="S167" s="55"/>
      <c r="T167" s="54"/>
      <c r="AM167" s="53"/>
    </row>
    <row r="168" spans="1:39" s="23" customFormat="1">
      <c r="A168" s="52"/>
      <c r="B168" s="52"/>
      <c r="C168" s="52"/>
      <c r="G168" s="54"/>
      <c r="S168" s="55"/>
      <c r="T168" s="54"/>
      <c r="AM168" s="53"/>
    </row>
    <row r="169" spans="1:39" s="23" customFormat="1">
      <c r="A169" s="52"/>
      <c r="B169" s="52"/>
      <c r="C169" s="52"/>
      <c r="G169" s="54"/>
      <c r="S169" s="55"/>
      <c r="T169" s="54"/>
      <c r="AM169" s="53"/>
    </row>
    <row r="170" spans="1:39" s="23" customFormat="1">
      <c r="A170" s="52"/>
      <c r="B170" s="52"/>
      <c r="C170" s="52"/>
      <c r="G170" s="54"/>
      <c r="S170" s="55"/>
      <c r="T170" s="54"/>
      <c r="AM170" s="53"/>
    </row>
    <row r="171" spans="1:39" s="23" customFormat="1">
      <c r="A171" s="52"/>
      <c r="B171" s="52"/>
      <c r="C171" s="52"/>
      <c r="G171" s="54"/>
      <c r="S171" s="55"/>
      <c r="T171" s="54"/>
      <c r="AM171" s="53"/>
    </row>
    <row r="172" spans="1:39" s="23" customFormat="1">
      <c r="A172" s="52"/>
      <c r="B172" s="52"/>
      <c r="C172" s="52"/>
      <c r="G172" s="54"/>
      <c r="S172" s="55"/>
      <c r="T172" s="54"/>
      <c r="AM172" s="53"/>
    </row>
    <row r="173" spans="1:39" s="23" customFormat="1">
      <c r="A173" s="52"/>
      <c r="B173" s="52"/>
      <c r="C173" s="52"/>
      <c r="G173" s="54"/>
      <c r="S173" s="55"/>
      <c r="T173" s="54"/>
      <c r="AM173" s="53"/>
    </row>
    <row r="174" spans="1:39" s="23" customFormat="1">
      <c r="A174" s="52"/>
      <c r="B174" s="52"/>
      <c r="C174" s="52"/>
      <c r="G174" s="54"/>
      <c r="S174" s="55"/>
      <c r="T174" s="54"/>
      <c r="AM174" s="53"/>
    </row>
    <row r="175" spans="1:39" s="23" customFormat="1">
      <c r="A175" s="52"/>
      <c r="B175" s="52"/>
      <c r="C175" s="52"/>
      <c r="G175" s="54"/>
      <c r="S175" s="55"/>
      <c r="T175" s="54"/>
      <c r="AM175" s="53"/>
    </row>
    <row r="176" spans="1:39" s="23" customFormat="1">
      <c r="A176" s="52"/>
      <c r="B176" s="52"/>
      <c r="C176" s="52"/>
      <c r="G176" s="54"/>
      <c r="S176" s="55"/>
      <c r="T176" s="54"/>
      <c r="AM176" s="53"/>
    </row>
    <row r="177" spans="1:39" s="23" customFormat="1">
      <c r="A177" s="52"/>
      <c r="B177" s="52"/>
      <c r="C177" s="52"/>
      <c r="G177" s="54"/>
      <c r="S177" s="55"/>
      <c r="T177" s="54"/>
      <c r="AM177" s="53"/>
    </row>
    <row r="178" spans="1:39" s="23" customFormat="1">
      <c r="A178" s="52"/>
      <c r="B178" s="52"/>
      <c r="C178" s="52"/>
      <c r="G178" s="54"/>
      <c r="S178" s="55"/>
      <c r="T178" s="54"/>
      <c r="AM178" s="53"/>
    </row>
    <row r="179" spans="1:39" s="23" customFormat="1">
      <c r="A179" s="52"/>
      <c r="B179" s="52"/>
      <c r="C179" s="52"/>
      <c r="G179" s="54"/>
      <c r="S179" s="55"/>
      <c r="T179" s="54"/>
      <c r="AM179" s="53"/>
    </row>
    <row r="180" spans="1:39" s="23" customFormat="1">
      <c r="A180" s="52"/>
      <c r="B180" s="52"/>
      <c r="C180" s="52"/>
      <c r="G180" s="54"/>
      <c r="S180" s="55"/>
      <c r="T180" s="54"/>
      <c r="AM180" s="53"/>
    </row>
    <row r="181" spans="1:39" s="23" customFormat="1">
      <c r="A181" s="52"/>
      <c r="B181" s="52"/>
      <c r="C181" s="52"/>
      <c r="G181" s="54"/>
      <c r="S181" s="55"/>
      <c r="T181" s="54"/>
      <c r="AM181" s="53"/>
    </row>
    <row r="182" spans="1:39" s="23" customFormat="1">
      <c r="A182" s="52"/>
      <c r="B182" s="52"/>
      <c r="C182" s="52"/>
      <c r="G182" s="54"/>
      <c r="S182" s="55"/>
      <c r="T182" s="54"/>
      <c r="AM182" s="53"/>
    </row>
    <row r="183" spans="1:39" s="23" customFormat="1">
      <c r="A183" s="52"/>
      <c r="B183" s="52"/>
      <c r="C183" s="52"/>
      <c r="G183" s="54"/>
      <c r="S183" s="55"/>
      <c r="T183" s="54"/>
      <c r="AM183" s="53"/>
    </row>
    <row r="184" spans="1:39" s="23" customFormat="1">
      <c r="A184" s="52"/>
      <c r="B184" s="52"/>
      <c r="C184" s="52"/>
      <c r="G184" s="54"/>
      <c r="S184" s="55"/>
      <c r="T184" s="54"/>
      <c r="AM184" s="53"/>
    </row>
    <row r="185" spans="1:39" s="23" customFormat="1">
      <c r="A185" s="52"/>
      <c r="B185" s="52"/>
      <c r="C185" s="52"/>
      <c r="G185" s="54"/>
      <c r="S185" s="55"/>
      <c r="T185" s="54"/>
      <c r="AM185" s="53"/>
    </row>
    <row r="186" spans="1:39" s="23" customFormat="1">
      <c r="A186" s="52"/>
      <c r="B186" s="52"/>
      <c r="C186" s="52"/>
      <c r="G186" s="54"/>
      <c r="S186" s="55"/>
      <c r="T186" s="54"/>
      <c r="AM186" s="53"/>
    </row>
    <row r="187" spans="1:39" s="23" customFormat="1">
      <c r="A187" s="52"/>
      <c r="B187" s="52"/>
      <c r="C187" s="52"/>
      <c r="G187" s="54"/>
      <c r="S187" s="55"/>
      <c r="T187" s="54"/>
      <c r="AM187" s="53"/>
    </row>
    <row r="188" spans="1:39" s="23" customFormat="1">
      <c r="A188" s="52"/>
      <c r="B188" s="52"/>
      <c r="C188" s="52"/>
      <c r="G188" s="54"/>
      <c r="S188" s="55"/>
      <c r="T188" s="54"/>
      <c r="AM188" s="53"/>
    </row>
    <row r="189" spans="1:39" s="23" customFormat="1">
      <c r="A189" s="52"/>
      <c r="B189" s="52"/>
      <c r="C189" s="52"/>
      <c r="G189" s="54"/>
      <c r="S189" s="55"/>
      <c r="T189" s="54"/>
      <c r="AM189" s="53"/>
    </row>
    <row r="190" spans="1:39" s="23" customFormat="1">
      <c r="A190" s="52"/>
      <c r="B190" s="52"/>
      <c r="C190" s="52"/>
      <c r="G190" s="54"/>
      <c r="S190" s="55"/>
      <c r="T190" s="54"/>
      <c r="AM190" s="53"/>
    </row>
    <row r="191" spans="1:39" s="23" customFormat="1">
      <c r="A191" s="52"/>
      <c r="B191" s="52"/>
      <c r="C191" s="52"/>
      <c r="G191" s="54"/>
      <c r="S191" s="55"/>
      <c r="T191" s="54"/>
      <c r="AM191" s="53"/>
    </row>
    <row r="192" spans="1:39" s="23" customFormat="1">
      <c r="A192" s="52"/>
      <c r="B192" s="52"/>
      <c r="C192" s="52"/>
      <c r="G192" s="54"/>
      <c r="S192" s="55"/>
      <c r="T192" s="54"/>
      <c r="AM192" s="53"/>
    </row>
    <row r="193" spans="1:39" s="23" customFormat="1">
      <c r="A193" s="52"/>
      <c r="B193" s="52"/>
      <c r="C193" s="52"/>
      <c r="G193" s="54"/>
      <c r="S193" s="55"/>
      <c r="T193" s="54"/>
      <c r="AM193" s="53"/>
    </row>
    <row r="194" spans="1:39" s="23" customFormat="1">
      <c r="A194" s="52"/>
      <c r="B194" s="52"/>
      <c r="C194" s="52"/>
      <c r="G194" s="54"/>
      <c r="S194" s="55"/>
      <c r="T194" s="54"/>
      <c r="AM194" s="53"/>
    </row>
    <row r="195" spans="1:39" s="23" customFormat="1">
      <c r="A195" s="52"/>
      <c r="B195" s="52"/>
      <c r="C195" s="52"/>
      <c r="G195" s="54"/>
      <c r="S195" s="55"/>
      <c r="T195" s="54"/>
      <c r="AM195" s="53"/>
    </row>
    <row r="196" spans="1:39" s="23" customFormat="1">
      <c r="A196" s="52"/>
      <c r="B196" s="52"/>
      <c r="C196" s="52"/>
      <c r="G196" s="54"/>
      <c r="S196" s="55"/>
      <c r="T196" s="54"/>
      <c r="AM196" s="53"/>
    </row>
    <row r="197" spans="1:39" s="23" customFormat="1">
      <c r="A197" s="52"/>
      <c r="B197" s="52"/>
      <c r="C197" s="52"/>
      <c r="G197" s="54"/>
      <c r="S197" s="55"/>
      <c r="T197" s="54"/>
      <c r="AM197" s="53"/>
    </row>
    <row r="198" spans="1:39" s="23" customFormat="1">
      <c r="A198" s="52"/>
      <c r="B198" s="52"/>
      <c r="C198" s="52"/>
      <c r="G198" s="54"/>
      <c r="S198" s="55"/>
      <c r="T198" s="54"/>
      <c r="AM198" s="53"/>
    </row>
    <row r="199" spans="1:39" s="23" customFormat="1">
      <c r="A199" s="52"/>
      <c r="B199" s="52"/>
      <c r="C199" s="52"/>
      <c r="G199" s="54"/>
      <c r="S199" s="55"/>
      <c r="T199" s="54"/>
      <c r="AM199" s="53"/>
    </row>
    <row r="200" spans="1:39" s="23" customFormat="1">
      <c r="A200" s="52"/>
      <c r="B200" s="52"/>
      <c r="C200" s="52"/>
      <c r="G200" s="54"/>
      <c r="S200" s="55"/>
      <c r="T200" s="54"/>
      <c r="AM200" s="53"/>
    </row>
    <row r="201" spans="1:39" s="23" customFormat="1">
      <c r="A201" s="52"/>
      <c r="B201" s="52"/>
      <c r="C201" s="52"/>
      <c r="G201" s="54"/>
      <c r="S201" s="55"/>
      <c r="T201" s="54"/>
      <c r="AM201" s="53"/>
    </row>
    <row r="202" spans="1:39" s="23" customFormat="1">
      <c r="A202" s="52"/>
      <c r="B202" s="52"/>
      <c r="C202" s="52"/>
      <c r="G202" s="54"/>
      <c r="S202" s="55"/>
      <c r="T202" s="54"/>
      <c r="AM202" s="53"/>
    </row>
    <row r="203" spans="1:39" s="23" customFormat="1">
      <c r="A203" s="52"/>
      <c r="B203" s="52"/>
      <c r="C203" s="52"/>
      <c r="G203" s="54"/>
      <c r="S203" s="55"/>
      <c r="T203" s="54"/>
      <c r="AM203" s="53"/>
    </row>
    <row r="204" spans="1:39" s="23" customFormat="1">
      <c r="A204" s="52"/>
      <c r="B204" s="52"/>
      <c r="C204" s="52"/>
      <c r="G204" s="54"/>
      <c r="S204" s="55"/>
      <c r="T204" s="54"/>
      <c r="AM204" s="53"/>
    </row>
    <row r="205" spans="1:39" s="23" customFormat="1">
      <c r="A205" s="52"/>
      <c r="B205" s="52"/>
      <c r="C205" s="52"/>
      <c r="G205" s="54"/>
      <c r="S205" s="55"/>
      <c r="T205" s="54"/>
      <c r="AM205" s="53"/>
    </row>
    <row r="206" spans="1:39" s="23" customFormat="1">
      <c r="A206" s="52"/>
      <c r="B206" s="52"/>
      <c r="C206" s="52"/>
      <c r="G206" s="54"/>
      <c r="S206" s="55"/>
      <c r="T206" s="54"/>
      <c r="AM206" s="53"/>
    </row>
    <row r="207" spans="1:39" s="23" customFormat="1">
      <c r="A207" s="52"/>
      <c r="B207" s="52"/>
      <c r="C207" s="52"/>
      <c r="G207" s="54"/>
      <c r="S207" s="55"/>
      <c r="T207" s="54"/>
      <c r="AM207" s="53"/>
    </row>
    <row r="208" spans="1:39" s="23" customFormat="1">
      <c r="A208" s="52"/>
      <c r="B208" s="52"/>
      <c r="C208" s="52"/>
      <c r="G208" s="54"/>
      <c r="S208" s="55"/>
      <c r="T208" s="54"/>
      <c r="AM208" s="53"/>
    </row>
    <row r="209" spans="1:39" s="23" customFormat="1">
      <c r="A209" s="52"/>
      <c r="B209" s="52"/>
      <c r="C209" s="52"/>
      <c r="G209" s="54"/>
      <c r="S209" s="55"/>
      <c r="T209" s="54"/>
      <c r="AM209" s="53"/>
    </row>
    <row r="210" spans="1:39" s="23" customFormat="1">
      <c r="A210" s="52"/>
      <c r="B210" s="52"/>
      <c r="C210" s="52"/>
      <c r="G210" s="54"/>
      <c r="S210" s="55"/>
      <c r="T210" s="54"/>
      <c r="AM210" s="53"/>
    </row>
    <row r="211" spans="1:39" s="23" customFormat="1">
      <c r="A211" s="52"/>
      <c r="B211" s="52"/>
      <c r="C211" s="52"/>
      <c r="G211" s="54"/>
      <c r="S211" s="55"/>
      <c r="T211" s="54"/>
      <c r="AM211" s="53"/>
    </row>
    <row r="212" spans="1:39" s="23" customFormat="1">
      <c r="A212" s="52"/>
      <c r="B212" s="52"/>
      <c r="C212" s="52"/>
      <c r="G212" s="54"/>
      <c r="S212" s="55"/>
      <c r="T212" s="54"/>
      <c r="AM212" s="53"/>
    </row>
    <row r="213" spans="1:39" s="23" customFormat="1">
      <c r="A213" s="52"/>
      <c r="B213" s="52"/>
      <c r="C213" s="52"/>
      <c r="G213" s="54"/>
      <c r="S213" s="55"/>
      <c r="T213" s="54"/>
      <c r="AM213" s="53"/>
    </row>
    <row r="214" spans="1:39" s="23" customFormat="1">
      <c r="A214" s="52"/>
      <c r="B214" s="52"/>
      <c r="C214" s="52"/>
      <c r="G214" s="54"/>
      <c r="S214" s="55"/>
      <c r="T214" s="54"/>
      <c r="AM214" s="53"/>
    </row>
    <row r="215" spans="1:39" s="23" customFormat="1">
      <c r="A215" s="52"/>
      <c r="B215" s="52"/>
      <c r="C215" s="52"/>
      <c r="G215" s="54"/>
      <c r="S215" s="55"/>
      <c r="T215" s="54"/>
      <c r="AM215" s="53"/>
    </row>
    <row r="216" spans="1:39" s="23" customFormat="1">
      <c r="A216" s="52"/>
      <c r="B216" s="52"/>
      <c r="C216" s="52"/>
      <c r="G216" s="54"/>
      <c r="S216" s="55"/>
      <c r="T216" s="54"/>
      <c r="AM216" s="53"/>
    </row>
    <row r="217" spans="1:39" s="23" customFormat="1">
      <c r="A217" s="52"/>
      <c r="B217" s="52"/>
      <c r="C217" s="52"/>
      <c r="G217" s="54"/>
      <c r="S217" s="55"/>
      <c r="T217" s="54"/>
      <c r="AM217" s="53"/>
    </row>
    <row r="218" spans="1:39" s="23" customFormat="1">
      <c r="A218" s="52"/>
      <c r="B218" s="52"/>
      <c r="C218" s="52"/>
      <c r="G218" s="54"/>
      <c r="S218" s="55"/>
      <c r="T218" s="54"/>
      <c r="AM218" s="53"/>
    </row>
    <row r="219" spans="1:39" s="23" customFormat="1">
      <c r="A219" s="52"/>
      <c r="B219" s="52"/>
      <c r="C219" s="52"/>
      <c r="G219" s="54"/>
      <c r="S219" s="55"/>
      <c r="T219" s="54"/>
      <c r="AM219" s="53"/>
    </row>
    <row r="220" spans="1:39" s="23" customFormat="1">
      <c r="A220" s="52"/>
      <c r="B220" s="52"/>
      <c r="C220" s="52"/>
      <c r="G220" s="54"/>
      <c r="S220" s="55"/>
      <c r="T220" s="54"/>
      <c r="AM220" s="53"/>
    </row>
    <row r="221" spans="1:39" s="23" customFormat="1">
      <c r="A221" s="52"/>
      <c r="B221" s="52"/>
      <c r="C221" s="52"/>
      <c r="G221" s="54"/>
      <c r="S221" s="55"/>
      <c r="T221" s="54"/>
      <c r="AM221" s="53"/>
    </row>
    <row r="222" spans="1:39" s="23" customFormat="1">
      <c r="A222" s="52"/>
      <c r="B222" s="52"/>
      <c r="C222" s="52"/>
      <c r="G222" s="54"/>
      <c r="S222" s="55"/>
      <c r="T222" s="54"/>
      <c r="AM222" s="53"/>
    </row>
    <row r="223" spans="1:39" s="23" customFormat="1">
      <c r="A223" s="52"/>
      <c r="B223" s="52"/>
      <c r="C223" s="52"/>
      <c r="G223" s="54"/>
      <c r="S223" s="55"/>
      <c r="T223" s="54"/>
      <c r="AM223" s="53"/>
    </row>
    <row r="224" spans="1:39" s="23" customFormat="1">
      <c r="A224" s="52"/>
      <c r="B224" s="52"/>
      <c r="C224" s="52"/>
      <c r="G224" s="54"/>
      <c r="S224" s="55"/>
      <c r="T224" s="54"/>
      <c r="AM224" s="53"/>
    </row>
    <row r="225" spans="1:39" s="23" customFormat="1">
      <c r="A225" s="52"/>
      <c r="B225" s="52"/>
      <c r="C225" s="52"/>
      <c r="G225" s="54"/>
      <c r="S225" s="55"/>
      <c r="T225" s="54"/>
      <c r="AM225" s="53"/>
    </row>
    <row r="226" spans="1:39" s="23" customFormat="1">
      <c r="A226" s="52"/>
      <c r="B226" s="52"/>
      <c r="C226" s="52"/>
      <c r="G226" s="54"/>
      <c r="S226" s="55"/>
      <c r="T226" s="54"/>
      <c r="AM226" s="53"/>
    </row>
    <row r="227" spans="1:39" s="23" customFormat="1">
      <c r="A227" s="52"/>
      <c r="B227" s="52"/>
      <c r="C227" s="52"/>
      <c r="G227" s="54"/>
      <c r="S227" s="55"/>
      <c r="T227" s="54"/>
      <c r="AM227" s="53"/>
    </row>
    <row r="228" spans="1:39" s="23" customFormat="1">
      <c r="A228" s="52"/>
      <c r="B228" s="52"/>
      <c r="C228" s="52"/>
      <c r="G228" s="54"/>
      <c r="S228" s="55"/>
      <c r="T228" s="54"/>
      <c r="AM228" s="53"/>
    </row>
    <row r="229" spans="1:39" s="23" customFormat="1">
      <c r="A229" s="52"/>
      <c r="B229" s="52"/>
      <c r="C229" s="52"/>
      <c r="G229" s="54"/>
      <c r="S229" s="55"/>
      <c r="T229" s="54"/>
      <c r="AM229" s="53"/>
    </row>
    <row r="230" spans="1:39" s="23" customFormat="1">
      <c r="A230" s="52"/>
      <c r="B230" s="52"/>
      <c r="C230" s="52"/>
      <c r="G230" s="54"/>
      <c r="S230" s="55"/>
      <c r="T230" s="54"/>
      <c r="AM230" s="53"/>
    </row>
    <row r="231" spans="1:39" s="23" customFormat="1">
      <c r="A231" s="52"/>
      <c r="B231" s="52"/>
      <c r="C231" s="52"/>
      <c r="G231" s="54"/>
      <c r="S231" s="55"/>
      <c r="T231" s="54"/>
      <c r="AM231" s="53"/>
    </row>
    <row r="232" spans="1:39" s="23" customFormat="1">
      <c r="A232" s="52"/>
      <c r="B232" s="52"/>
      <c r="C232" s="52"/>
      <c r="G232" s="54"/>
      <c r="S232" s="55"/>
      <c r="T232" s="54"/>
      <c r="AM232" s="53"/>
    </row>
    <row r="233" spans="1:39" s="23" customFormat="1">
      <c r="A233" s="52"/>
      <c r="B233" s="52"/>
      <c r="C233" s="52"/>
      <c r="G233" s="54"/>
      <c r="S233" s="55"/>
      <c r="T233" s="54"/>
      <c r="AM233" s="53"/>
    </row>
    <row r="234" spans="1:39" s="23" customFormat="1">
      <c r="A234" s="52"/>
      <c r="B234" s="52"/>
      <c r="C234" s="52"/>
      <c r="G234" s="54"/>
      <c r="S234" s="55"/>
      <c r="T234" s="54"/>
      <c r="AM234" s="53"/>
    </row>
    <row r="235" spans="1:39" s="23" customFormat="1">
      <c r="A235" s="52"/>
      <c r="B235" s="52"/>
      <c r="C235" s="52"/>
      <c r="G235" s="54"/>
      <c r="S235" s="55"/>
      <c r="T235" s="54"/>
      <c r="AM235" s="53"/>
    </row>
    <row r="236" spans="1:39" s="23" customFormat="1">
      <c r="A236" s="52"/>
      <c r="B236" s="52"/>
      <c r="C236" s="52"/>
      <c r="G236" s="54"/>
      <c r="S236" s="55"/>
      <c r="T236" s="54"/>
      <c r="AM236" s="53"/>
    </row>
    <row r="237" spans="1:39" s="23" customFormat="1">
      <c r="A237" s="52"/>
      <c r="B237" s="52"/>
      <c r="C237" s="52"/>
      <c r="G237" s="54"/>
      <c r="S237" s="55"/>
      <c r="T237" s="54"/>
      <c r="AM237" s="53"/>
    </row>
    <row r="238" spans="1:39" s="23" customFormat="1">
      <c r="A238" s="52"/>
      <c r="B238" s="52"/>
      <c r="C238" s="52"/>
      <c r="G238" s="54"/>
      <c r="S238" s="55"/>
      <c r="T238" s="54"/>
      <c r="AM238" s="53"/>
    </row>
    <row r="239" spans="1:39" s="23" customFormat="1">
      <c r="A239" s="52"/>
      <c r="B239" s="52"/>
      <c r="C239" s="52"/>
      <c r="G239" s="54"/>
      <c r="S239" s="55"/>
      <c r="T239" s="54"/>
      <c r="AM239" s="53"/>
    </row>
    <row r="240" spans="1:39" s="23" customFormat="1">
      <c r="A240" s="52"/>
      <c r="B240" s="52"/>
      <c r="C240" s="52"/>
      <c r="G240" s="54"/>
      <c r="S240" s="55"/>
      <c r="T240" s="54"/>
      <c r="AM240" s="53"/>
    </row>
    <row r="241" spans="1:39" s="23" customFormat="1">
      <c r="A241" s="52"/>
      <c r="B241" s="52"/>
      <c r="C241" s="52"/>
      <c r="G241" s="54"/>
      <c r="S241" s="55"/>
      <c r="T241" s="54"/>
      <c r="AM241" s="53"/>
    </row>
    <row r="242" spans="1:39" s="23" customFormat="1">
      <c r="A242" s="52"/>
      <c r="B242" s="52"/>
      <c r="C242" s="52"/>
      <c r="G242" s="54"/>
      <c r="S242" s="55"/>
      <c r="T242" s="54"/>
      <c r="AM242" s="53"/>
    </row>
    <row r="243" spans="1:39" s="23" customFormat="1">
      <c r="A243" s="52"/>
      <c r="B243" s="52"/>
      <c r="C243" s="52"/>
      <c r="G243" s="54"/>
      <c r="S243" s="55"/>
      <c r="T243" s="54"/>
      <c r="AM243" s="53"/>
    </row>
    <row r="244" spans="1:39" s="23" customFormat="1">
      <c r="A244" s="52"/>
      <c r="B244" s="52"/>
      <c r="C244" s="52"/>
      <c r="G244" s="54"/>
      <c r="S244" s="55"/>
      <c r="T244" s="54"/>
      <c r="AM244" s="53"/>
    </row>
    <row r="245" spans="1:39" s="23" customFormat="1">
      <c r="A245" s="52"/>
      <c r="B245" s="52"/>
      <c r="C245" s="52"/>
      <c r="G245" s="54"/>
      <c r="S245" s="55"/>
      <c r="T245" s="54"/>
      <c r="AM245" s="53"/>
    </row>
    <row r="246" spans="1:39" s="23" customFormat="1">
      <c r="A246" s="52"/>
      <c r="B246" s="52"/>
      <c r="C246" s="52"/>
      <c r="G246" s="54"/>
      <c r="S246" s="55"/>
      <c r="T246" s="54"/>
      <c r="AM246" s="53"/>
    </row>
    <row r="247" spans="1:39" s="23" customFormat="1">
      <c r="A247" s="52"/>
      <c r="B247" s="52"/>
      <c r="C247" s="52"/>
      <c r="G247" s="54"/>
      <c r="S247" s="55"/>
      <c r="T247" s="54"/>
      <c r="AM247" s="53"/>
    </row>
    <row r="248" spans="1:39" s="23" customFormat="1">
      <c r="A248" s="52"/>
      <c r="B248" s="52"/>
      <c r="C248" s="52"/>
      <c r="G248" s="54"/>
      <c r="S248" s="55"/>
      <c r="T248" s="54"/>
      <c r="AM248" s="53"/>
    </row>
    <row r="249" spans="1:39" s="23" customFormat="1">
      <c r="A249" s="52"/>
      <c r="B249" s="52"/>
      <c r="C249" s="52"/>
      <c r="G249" s="54"/>
      <c r="S249" s="55"/>
      <c r="T249" s="54"/>
      <c r="AM249" s="53"/>
    </row>
    <row r="250" spans="1:39" s="23" customFormat="1">
      <c r="A250" s="52"/>
      <c r="B250" s="52"/>
      <c r="C250" s="52"/>
      <c r="G250" s="54"/>
      <c r="S250" s="55"/>
      <c r="T250" s="54"/>
      <c r="AM250" s="53"/>
    </row>
    <row r="251" spans="1:39" s="23" customFormat="1">
      <c r="A251" s="52"/>
      <c r="B251" s="52"/>
      <c r="C251" s="52"/>
      <c r="G251" s="54"/>
      <c r="S251" s="55"/>
      <c r="T251" s="54"/>
      <c r="AM251" s="53"/>
    </row>
    <row r="252" spans="1:39" s="23" customFormat="1">
      <c r="A252" s="52"/>
      <c r="B252" s="52"/>
      <c r="C252" s="52"/>
      <c r="G252" s="54"/>
      <c r="S252" s="55"/>
      <c r="T252" s="54"/>
      <c r="AM252" s="53"/>
    </row>
    <row r="253" spans="1:39" s="23" customFormat="1">
      <c r="A253" s="52"/>
      <c r="B253" s="52"/>
      <c r="C253" s="52"/>
      <c r="G253" s="54"/>
      <c r="S253" s="55"/>
      <c r="T253" s="54"/>
      <c r="AM253" s="53"/>
    </row>
    <row r="254" spans="1:39" s="23" customFormat="1">
      <c r="A254" s="52"/>
      <c r="B254" s="52"/>
      <c r="C254" s="52"/>
      <c r="G254" s="54"/>
      <c r="S254" s="55"/>
      <c r="T254" s="54"/>
      <c r="AM254" s="53"/>
    </row>
    <row r="255" spans="1:39" s="23" customFormat="1">
      <c r="A255" s="52"/>
      <c r="B255" s="52"/>
      <c r="C255" s="52"/>
      <c r="G255" s="54"/>
      <c r="S255" s="55"/>
      <c r="T255" s="54"/>
      <c r="AM255" s="53"/>
    </row>
    <row r="256" spans="1:39" s="23" customFormat="1">
      <c r="A256" s="52"/>
      <c r="B256" s="52"/>
      <c r="C256" s="52"/>
      <c r="G256" s="54"/>
      <c r="S256" s="55"/>
      <c r="T256" s="54"/>
      <c r="AM256" s="53"/>
    </row>
    <row r="257" spans="1:39" s="23" customFormat="1">
      <c r="A257" s="52"/>
      <c r="B257" s="52"/>
      <c r="C257" s="52"/>
      <c r="G257" s="54"/>
      <c r="S257" s="55"/>
      <c r="T257" s="54"/>
      <c r="AM257" s="53"/>
    </row>
    <row r="258" spans="1:39" s="23" customFormat="1">
      <c r="A258" s="52"/>
      <c r="B258" s="52"/>
      <c r="C258" s="52"/>
      <c r="G258" s="54"/>
      <c r="S258" s="55"/>
      <c r="T258" s="54"/>
      <c r="AM258" s="53"/>
    </row>
    <row r="259" spans="1:39" s="23" customFormat="1">
      <c r="A259" s="52"/>
      <c r="B259" s="52"/>
      <c r="C259" s="52"/>
      <c r="G259" s="54"/>
      <c r="S259" s="55"/>
      <c r="T259" s="54"/>
      <c r="AM259" s="53"/>
    </row>
    <row r="260" spans="1:39" s="23" customFormat="1">
      <c r="A260" s="52"/>
      <c r="B260" s="52"/>
      <c r="C260" s="52"/>
      <c r="G260" s="54"/>
      <c r="S260" s="55"/>
      <c r="T260" s="54"/>
      <c r="AM260" s="53"/>
    </row>
    <row r="261" spans="1:39" s="23" customFormat="1">
      <c r="A261" s="52"/>
      <c r="B261" s="52"/>
      <c r="C261" s="52"/>
      <c r="G261" s="54"/>
      <c r="S261" s="55"/>
      <c r="T261" s="54"/>
      <c r="AM261" s="53"/>
    </row>
    <row r="262" spans="1:39" s="23" customFormat="1">
      <c r="A262" s="52"/>
      <c r="B262" s="52"/>
      <c r="C262" s="52"/>
      <c r="G262" s="54"/>
      <c r="S262" s="55"/>
      <c r="T262" s="54"/>
      <c r="AM262" s="53"/>
    </row>
    <row r="263" spans="1:39" s="23" customFormat="1">
      <c r="A263" s="52"/>
      <c r="B263" s="52"/>
      <c r="C263" s="52"/>
      <c r="G263" s="54"/>
      <c r="S263" s="55"/>
      <c r="T263" s="54"/>
      <c r="AM263" s="53"/>
    </row>
    <row r="264" spans="1:39" s="23" customFormat="1">
      <c r="A264" s="52"/>
      <c r="B264" s="52"/>
      <c r="C264" s="52"/>
      <c r="G264" s="54"/>
      <c r="S264" s="55"/>
      <c r="T264" s="54"/>
      <c r="AM264" s="53"/>
    </row>
    <row r="265" spans="1:39" s="23" customFormat="1">
      <c r="A265" s="52"/>
      <c r="B265" s="52"/>
      <c r="C265" s="52"/>
      <c r="G265" s="54"/>
      <c r="S265" s="55"/>
      <c r="T265" s="54"/>
      <c r="AM265" s="53"/>
    </row>
    <row r="266" spans="1:39" s="23" customFormat="1">
      <c r="A266" s="52"/>
      <c r="B266" s="52"/>
      <c r="C266" s="52"/>
      <c r="G266" s="54"/>
      <c r="S266" s="55"/>
      <c r="T266" s="54"/>
      <c r="AM266" s="53"/>
    </row>
    <row r="267" spans="1:39" s="23" customFormat="1">
      <c r="A267" s="52"/>
      <c r="B267" s="52"/>
      <c r="C267" s="52"/>
      <c r="G267" s="54"/>
      <c r="S267" s="55"/>
      <c r="T267" s="54"/>
      <c r="AM267" s="53"/>
    </row>
    <row r="268" spans="1:39" s="23" customFormat="1">
      <c r="A268" s="52"/>
      <c r="B268" s="52"/>
      <c r="C268" s="52"/>
      <c r="G268" s="54"/>
      <c r="S268" s="55"/>
      <c r="T268" s="54"/>
      <c r="AM268" s="53"/>
    </row>
    <row r="269" spans="1:39" s="23" customFormat="1">
      <c r="A269" s="52"/>
      <c r="B269" s="52"/>
      <c r="C269" s="52"/>
      <c r="G269" s="54"/>
      <c r="S269" s="55"/>
      <c r="T269" s="54"/>
      <c r="AM269" s="53"/>
    </row>
    <row r="270" spans="1:39" s="23" customFormat="1">
      <c r="A270" s="52"/>
      <c r="B270" s="52"/>
      <c r="C270" s="52"/>
      <c r="G270" s="54"/>
      <c r="S270" s="55"/>
      <c r="T270" s="54"/>
      <c r="AM270" s="53"/>
    </row>
    <row r="271" spans="1:39" s="23" customFormat="1">
      <c r="A271" s="52"/>
      <c r="B271" s="52"/>
      <c r="C271" s="52"/>
      <c r="G271" s="54"/>
      <c r="S271" s="55"/>
      <c r="T271" s="54"/>
      <c r="AM271" s="53"/>
    </row>
    <row r="272" spans="1:39" s="23" customFormat="1">
      <c r="A272" s="52"/>
      <c r="B272" s="52"/>
      <c r="C272" s="52"/>
      <c r="G272" s="54"/>
      <c r="S272" s="55"/>
      <c r="T272" s="54"/>
      <c r="AM272" s="53"/>
    </row>
    <row r="273" spans="1:39" s="23" customFormat="1">
      <c r="A273" s="52"/>
      <c r="B273" s="52"/>
      <c r="C273" s="52"/>
      <c r="G273" s="54"/>
      <c r="S273" s="55"/>
      <c r="T273" s="54"/>
      <c r="AM273" s="53"/>
    </row>
    <row r="274" spans="1:39" s="23" customFormat="1">
      <c r="A274" s="52"/>
      <c r="B274" s="52"/>
      <c r="C274" s="52"/>
      <c r="G274" s="54"/>
      <c r="S274" s="55"/>
      <c r="T274" s="54"/>
      <c r="AM274" s="53"/>
    </row>
    <row r="275" spans="1:39" s="23" customFormat="1">
      <c r="A275" s="52"/>
      <c r="B275" s="52"/>
      <c r="C275" s="52"/>
      <c r="G275" s="54"/>
      <c r="S275" s="55"/>
      <c r="T275" s="54"/>
      <c r="AM275" s="53"/>
    </row>
    <row r="276" spans="1:39" s="23" customFormat="1">
      <c r="A276" s="52"/>
      <c r="B276" s="52"/>
      <c r="C276" s="52"/>
      <c r="G276" s="54"/>
      <c r="S276" s="55"/>
      <c r="T276" s="54"/>
      <c r="AM276" s="53"/>
    </row>
    <row r="277" spans="1:39" s="23" customFormat="1">
      <c r="A277" s="52"/>
      <c r="B277" s="52"/>
      <c r="C277" s="52"/>
      <c r="G277" s="54"/>
      <c r="S277" s="55"/>
      <c r="T277" s="54"/>
      <c r="AM277" s="53"/>
    </row>
    <row r="278" spans="1:39" s="23" customFormat="1">
      <c r="A278" s="52"/>
      <c r="B278" s="52"/>
      <c r="C278" s="52"/>
      <c r="G278" s="54"/>
      <c r="S278" s="55"/>
      <c r="T278" s="54"/>
      <c r="AM278" s="53"/>
    </row>
    <row r="279" spans="1:39" s="23" customFormat="1">
      <c r="A279" s="52"/>
      <c r="B279" s="52"/>
      <c r="C279" s="52"/>
      <c r="G279" s="54"/>
      <c r="S279" s="55"/>
      <c r="T279" s="54"/>
      <c r="AM279" s="53"/>
    </row>
    <row r="280" spans="1:39" s="23" customFormat="1">
      <c r="A280" s="52"/>
      <c r="B280" s="52"/>
      <c r="C280" s="52"/>
      <c r="G280" s="54"/>
      <c r="S280" s="55"/>
      <c r="T280" s="54"/>
      <c r="AM280" s="53"/>
    </row>
    <row r="281" spans="1:39" s="23" customFormat="1">
      <c r="A281" s="52"/>
      <c r="B281" s="52"/>
      <c r="C281" s="52"/>
      <c r="G281" s="54"/>
      <c r="S281" s="55"/>
      <c r="T281" s="54"/>
      <c r="AM281" s="53"/>
    </row>
    <row r="282" spans="1:39" s="23" customFormat="1">
      <c r="A282" s="52"/>
      <c r="B282" s="52"/>
      <c r="C282" s="52"/>
      <c r="G282" s="54"/>
      <c r="S282" s="55"/>
      <c r="T282" s="54"/>
      <c r="AM282" s="53"/>
    </row>
    <row r="283" spans="1:39" s="23" customFormat="1">
      <c r="A283" s="52"/>
      <c r="B283" s="52"/>
      <c r="C283" s="52"/>
      <c r="G283" s="54"/>
      <c r="S283" s="55"/>
      <c r="T283" s="54"/>
      <c r="AM283" s="53"/>
    </row>
    <row r="284" spans="1:39" s="23" customFormat="1">
      <c r="A284" s="52"/>
      <c r="B284" s="52"/>
      <c r="C284" s="52"/>
      <c r="G284" s="54"/>
      <c r="S284" s="55"/>
      <c r="T284" s="54"/>
      <c r="AM284" s="53"/>
    </row>
    <row r="285" spans="1:39" s="23" customFormat="1">
      <c r="A285" s="52"/>
      <c r="B285" s="52"/>
      <c r="C285" s="52"/>
      <c r="G285" s="54"/>
      <c r="S285" s="55"/>
      <c r="T285" s="54"/>
      <c r="AM285" s="53"/>
    </row>
    <row r="286" spans="1:39" s="23" customFormat="1">
      <c r="A286" s="52"/>
      <c r="B286" s="52"/>
      <c r="C286" s="52"/>
      <c r="G286" s="54"/>
      <c r="S286" s="55"/>
      <c r="T286" s="54"/>
      <c r="AM286" s="53"/>
    </row>
    <row r="287" spans="1:39" s="23" customFormat="1">
      <c r="A287" s="52"/>
      <c r="B287" s="52"/>
      <c r="C287" s="52"/>
      <c r="G287" s="54"/>
      <c r="S287" s="55"/>
      <c r="T287" s="54"/>
      <c r="AM287" s="53"/>
    </row>
    <row r="288" spans="1:39" s="23" customFormat="1">
      <c r="A288" s="52"/>
      <c r="B288" s="52"/>
      <c r="C288" s="52"/>
      <c r="G288" s="54"/>
      <c r="S288" s="55"/>
      <c r="T288" s="54"/>
      <c r="AM288" s="53"/>
    </row>
    <row r="289" spans="1:39" s="23" customFormat="1">
      <c r="A289" s="52"/>
      <c r="B289" s="52"/>
      <c r="C289" s="52"/>
      <c r="G289" s="54"/>
      <c r="S289" s="55"/>
      <c r="T289" s="54"/>
      <c r="AM289" s="53"/>
    </row>
    <row r="290" spans="1:39" s="23" customFormat="1">
      <c r="A290" s="52"/>
      <c r="B290" s="52"/>
      <c r="C290" s="52"/>
      <c r="G290" s="54"/>
      <c r="S290" s="55"/>
      <c r="T290" s="54"/>
      <c r="AM290" s="53"/>
    </row>
    <row r="291" spans="1:39" s="23" customFormat="1">
      <c r="A291" s="52"/>
      <c r="B291" s="52"/>
      <c r="C291" s="52"/>
      <c r="G291" s="54"/>
      <c r="S291" s="55"/>
      <c r="T291" s="54"/>
      <c r="AM291" s="53"/>
    </row>
    <row r="292" spans="1:39" s="23" customFormat="1">
      <c r="A292" s="52"/>
      <c r="B292" s="52"/>
      <c r="C292" s="52"/>
      <c r="G292" s="54"/>
      <c r="S292" s="55"/>
      <c r="T292" s="54"/>
      <c r="AM292" s="53"/>
    </row>
    <row r="293" spans="1:39" s="23" customFormat="1">
      <c r="A293" s="52"/>
      <c r="B293" s="52"/>
      <c r="C293" s="52"/>
      <c r="G293" s="54"/>
      <c r="S293" s="55"/>
      <c r="T293" s="54"/>
      <c r="AM293" s="53"/>
    </row>
    <row r="294" spans="1:39" s="23" customFormat="1">
      <c r="A294" s="52"/>
      <c r="B294" s="52"/>
      <c r="C294" s="52"/>
      <c r="G294" s="54"/>
      <c r="S294" s="55"/>
      <c r="T294" s="54"/>
      <c r="AM294" s="53"/>
    </row>
    <row r="295" spans="1:39" s="23" customFormat="1">
      <c r="A295" s="52"/>
      <c r="B295" s="52"/>
      <c r="C295" s="52"/>
      <c r="G295" s="54"/>
      <c r="S295" s="55"/>
      <c r="T295" s="54"/>
      <c r="AM295" s="53"/>
    </row>
    <row r="296" spans="1:39" s="23" customFormat="1">
      <c r="A296" s="52"/>
      <c r="B296" s="52"/>
      <c r="C296" s="52"/>
      <c r="G296" s="54"/>
      <c r="S296" s="55"/>
      <c r="T296" s="54"/>
      <c r="AM296" s="53"/>
    </row>
    <row r="297" spans="1:39" s="23" customFormat="1">
      <c r="A297" s="52"/>
      <c r="B297" s="52"/>
      <c r="C297" s="52"/>
      <c r="G297" s="54"/>
      <c r="S297" s="55"/>
      <c r="T297" s="54"/>
      <c r="AM297" s="53"/>
    </row>
    <row r="298" spans="1:39" s="23" customFormat="1">
      <c r="A298" s="52"/>
      <c r="B298" s="52"/>
      <c r="C298" s="52"/>
      <c r="G298" s="54"/>
      <c r="S298" s="55"/>
      <c r="T298" s="54"/>
      <c r="AM298" s="53"/>
    </row>
    <row r="299" spans="1:39" s="23" customFormat="1">
      <c r="A299" s="52"/>
      <c r="B299" s="52"/>
      <c r="C299" s="52"/>
      <c r="G299" s="54"/>
      <c r="S299" s="55"/>
      <c r="T299" s="54"/>
      <c r="AM299" s="53"/>
    </row>
    <row r="300" spans="1:39" s="23" customFormat="1">
      <c r="A300" s="52"/>
      <c r="B300" s="52"/>
      <c r="C300" s="52"/>
      <c r="G300" s="54"/>
      <c r="S300" s="55"/>
      <c r="T300" s="54"/>
      <c r="AM300" s="53"/>
    </row>
    <row r="301" spans="1:39" s="23" customFormat="1">
      <c r="A301" s="52"/>
      <c r="B301" s="52"/>
      <c r="C301" s="52"/>
      <c r="G301" s="54"/>
      <c r="S301" s="55"/>
      <c r="T301" s="54"/>
      <c r="AM301" s="53"/>
    </row>
    <row r="302" spans="1:39" s="23" customFormat="1">
      <c r="A302" s="52"/>
      <c r="B302" s="52"/>
      <c r="C302" s="52"/>
      <c r="G302" s="54"/>
      <c r="S302" s="55"/>
      <c r="T302" s="54"/>
      <c r="AM302" s="53"/>
    </row>
    <row r="303" spans="1:39" s="23" customFormat="1">
      <c r="A303" s="52"/>
      <c r="B303" s="52"/>
      <c r="C303" s="52"/>
      <c r="G303" s="54"/>
      <c r="S303" s="55"/>
      <c r="T303" s="54"/>
      <c r="AM303" s="53"/>
    </row>
    <row r="304" spans="1:39" s="23" customFormat="1">
      <c r="A304" s="52"/>
      <c r="B304" s="52"/>
      <c r="C304" s="52"/>
      <c r="G304" s="54"/>
      <c r="S304" s="55"/>
      <c r="T304" s="54"/>
      <c r="AM304" s="53"/>
    </row>
    <row r="305" spans="1:39" s="23" customFormat="1">
      <c r="A305" s="52"/>
      <c r="B305" s="52"/>
      <c r="C305" s="52"/>
      <c r="G305" s="54"/>
      <c r="S305" s="55"/>
      <c r="T305" s="54"/>
      <c r="AM305" s="53"/>
    </row>
    <row r="306" spans="1:39" s="23" customFormat="1">
      <c r="A306" s="52"/>
      <c r="B306" s="52"/>
      <c r="C306" s="52"/>
      <c r="G306" s="54"/>
      <c r="S306" s="55"/>
      <c r="T306" s="54"/>
      <c r="AM306" s="53"/>
    </row>
    <row r="307" spans="1:39" s="23" customFormat="1">
      <c r="A307" s="52"/>
      <c r="B307" s="52"/>
      <c r="C307" s="52"/>
      <c r="G307" s="54"/>
      <c r="S307" s="55"/>
      <c r="T307" s="54"/>
      <c r="AM307" s="53"/>
    </row>
    <row r="308" spans="1:39" s="23" customFormat="1">
      <c r="A308" s="52"/>
      <c r="B308" s="52"/>
      <c r="C308" s="52"/>
      <c r="G308" s="54"/>
      <c r="S308" s="55"/>
      <c r="T308" s="54"/>
      <c r="AM308" s="53"/>
    </row>
    <row r="309" spans="1:39" s="23" customFormat="1">
      <c r="A309" s="52"/>
      <c r="B309" s="52"/>
      <c r="C309" s="52"/>
      <c r="G309" s="54"/>
      <c r="S309" s="55"/>
      <c r="T309" s="54"/>
      <c r="AM309" s="53"/>
    </row>
    <row r="310" spans="1:39" s="23" customFormat="1">
      <c r="A310" s="52"/>
      <c r="B310" s="52"/>
      <c r="C310" s="52"/>
      <c r="G310" s="54"/>
      <c r="S310" s="55"/>
      <c r="T310" s="54"/>
      <c r="AM310" s="53"/>
    </row>
    <row r="311" spans="1:39" s="23" customFormat="1">
      <c r="A311" s="52"/>
      <c r="B311" s="52"/>
      <c r="C311" s="52"/>
      <c r="G311" s="54"/>
      <c r="S311" s="55"/>
      <c r="T311" s="54"/>
      <c r="AM311" s="53"/>
    </row>
    <row r="312" spans="1:39" s="23" customFormat="1">
      <c r="A312" s="52"/>
      <c r="B312" s="52"/>
      <c r="C312" s="52"/>
      <c r="G312" s="54"/>
      <c r="S312" s="55"/>
      <c r="T312" s="54"/>
      <c r="AM312" s="53"/>
    </row>
    <row r="313" spans="1:39" s="23" customFormat="1">
      <c r="A313" s="52"/>
      <c r="B313" s="52"/>
      <c r="C313" s="52"/>
      <c r="G313" s="54"/>
      <c r="S313" s="55"/>
      <c r="T313" s="54"/>
      <c r="AM313" s="53"/>
    </row>
    <row r="314" spans="1:39" s="23" customFormat="1">
      <c r="A314" s="52"/>
      <c r="B314" s="52"/>
      <c r="C314" s="52"/>
      <c r="G314" s="54"/>
      <c r="S314" s="55"/>
      <c r="T314" s="54"/>
      <c r="AM314" s="53"/>
    </row>
    <row r="315" spans="1:39" s="23" customFormat="1">
      <c r="A315" s="52"/>
      <c r="B315" s="52"/>
      <c r="C315" s="52"/>
      <c r="G315" s="54"/>
      <c r="S315" s="55"/>
      <c r="T315" s="54"/>
      <c r="AM315" s="53"/>
    </row>
    <row r="316" spans="1:39" s="23" customFormat="1">
      <c r="A316" s="52"/>
      <c r="B316" s="52"/>
      <c r="C316" s="52"/>
      <c r="G316" s="54"/>
      <c r="S316" s="55"/>
      <c r="T316" s="54"/>
      <c r="AM316" s="53"/>
    </row>
    <row r="317" spans="1:39" s="23" customFormat="1">
      <c r="A317" s="52"/>
      <c r="B317" s="52"/>
      <c r="C317" s="52"/>
      <c r="G317" s="54"/>
      <c r="S317" s="55"/>
      <c r="T317" s="54"/>
      <c r="AM317" s="53"/>
    </row>
    <row r="318" spans="1:39" s="23" customFormat="1">
      <c r="A318" s="52"/>
      <c r="B318" s="52"/>
      <c r="C318" s="52"/>
      <c r="G318" s="54"/>
      <c r="S318" s="55"/>
      <c r="T318" s="54"/>
      <c r="AM318" s="53"/>
    </row>
    <row r="319" spans="1:39" s="23" customFormat="1">
      <c r="A319" s="52"/>
      <c r="B319" s="52"/>
      <c r="C319" s="52"/>
      <c r="G319" s="54"/>
      <c r="S319" s="55"/>
      <c r="T319" s="54"/>
      <c r="AM319" s="53"/>
    </row>
    <row r="320" spans="1:39" s="23" customFormat="1">
      <c r="A320" s="52"/>
      <c r="B320" s="52"/>
      <c r="C320" s="52"/>
      <c r="G320" s="54"/>
      <c r="S320" s="55"/>
      <c r="T320" s="54"/>
      <c r="AM320" s="53"/>
    </row>
    <row r="321" spans="1:39" s="23" customFormat="1">
      <c r="A321" s="52"/>
      <c r="B321" s="52"/>
      <c r="C321" s="52"/>
      <c r="G321" s="54"/>
      <c r="S321" s="55"/>
      <c r="T321" s="54"/>
      <c r="AM321" s="53"/>
    </row>
    <row r="322" spans="1:39" s="23" customFormat="1">
      <c r="A322" s="52"/>
      <c r="B322" s="52"/>
      <c r="C322" s="52"/>
      <c r="G322" s="54"/>
      <c r="S322" s="55"/>
      <c r="T322" s="54"/>
      <c r="AM322" s="53"/>
    </row>
    <row r="323" spans="1:39" s="23" customFormat="1">
      <c r="A323" s="52"/>
      <c r="B323" s="52"/>
      <c r="C323" s="52"/>
      <c r="G323" s="54"/>
      <c r="S323" s="55"/>
      <c r="T323" s="54"/>
      <c r="AM323" s="53"/>
    </row>
    <row r="324" spans="1:39" s="23" customFormat="1">
      <c r="A324" s="52"/>
      <c r="B324" s="52"/>
      <c r="C324" s="52"/>
      <c r="G324" s="54"/>
      <c r="S324" s="55"/>
      <c r="T324" s="54"/>
      <c r="AM324" s="53"/>
    </row>
    <row r="325" spans="1:39" s="23" customFormat="1">
      <c r="A325" s="52"/>
      <c r="B325" s="52"/>
      <c r="C325" s="52"/>
      <c r="G325" s="54"/>
      <c r="S325" s="55"/>
      <c r="T325" s="54"/>
      <c r="AM325" s="53"/>
    </row>
    <row r="326" spans="1:39" s="23" customFormat="1">
      <c r="A326" s="52"/>
      <c r="B326" s="52"/>
      <c r="C326" s="52"/>
      <c r="G326" s="54"/>
      <c r="S326" s="55"/>
      <c r="T326" s="54"/>
      <c r="AM326" s="53"/>
    </row>
    <row r="327" spans="1:39" s="23" customFormat="1">
      <c r="A327" s="52"/>
      <c r="B327" s="52"/>
      <c r="C327" s="52"/>
      <c r="G327" s="54"/>
      <c r="S327" s="55"/>
      <c r="T327" s="54"/>
      <c r="AM327" s="53"/>
    </row>
    <row r="328" spans="1:39" s="23" customFormat="1">
      <c r="A328" s="52"/>
      <c r="B328" s="52"/>
      <c r="C328" s="52"/>
      <c r="G328" s="54"/>
      <c r="S328" s="55"/>
      <c r="T328" s="54"/>
      <c r="AM328" s="53"/>
    </row>
    <row r="329" spans="1:39" s="23" customFormat="1">
      <c r="A329" s="52"/>
      <c r="B329" s="52"/>
      <c r="C329" s="52"/>
      <c r="G329" s="54"/>
      <c r="S329" s="55"/>
      <c r="T329" s="54"/>
      <c r="AM329" s="53"/>
    </row>
    <row r="330" spans="1:39" s="23" customFormat="1">
      <c r="A330" s="52"/>
      <c r="B330" s="52"/>
      <c r="C330" s="52"/>
      <c r="G330" s="54"/>
      <c r="S330" s="55"/>
      <c r="T330" s="54"/>
      <c r="AM330" s="53"/>
    </row>
    <row r="331" spans="1:39" s="23" customFormat="1">
      <c r="A331" s="52"/>
      <c r="B331" s="52"/>
      <c r="C331" s="52"/>
      <c r="G331" s="54"/>
      <c r="S331" s="55"/>
      <c r="T331" s="54"/>
      <c r="AM331" s="53"/>
    </row>
    <row r="332" spans="1:39" s="23" customFormat="1">
      <c r="A332" s="52"/>
      <c r="B332" s="52"/>
      <c r="C332" s="52"/>
      <c r="G332" s="54"/>
      <c r="S332" s="55"/>
      <c r="T332" s="54"/>
      <c r="AM332" s="53"/>
    </row>
    <row r="333" spans="1:39" s="23" customFormat="1">
      <c r="A333" s="52"/>
      <c r="B333" s="52"/>
      <c r="C333" s="52"/>
      <c r="G333" s="54"/>
      <c r="S333" s="55"/>
      <c r="T333" s="54"/>
      <c r="AM333" s="53"/>
    </row>
    <row r="334" spans="1:39" s="23" customFormat="1">
      <c r="A334" s="52"/>
      <c r="B334" s="52"/>
      <c r="C334" s="52"/>
      <c r="G334" s="54"/>
      <c r="S334" s="55"/>
      <c r="T334" s="54"/>
      <c r="AM334" s="53"/>
    </row>
    <row r="335" spans="1:39" s="23" customFormat="1">
      <c r="A335" s="52"/>
      <c r="B335" s="52"/>
      <c r="C335" s="52"/>
      <c r="G335" s="54"/>
      <c r="S335" s="55"/>
      <c r="T335" s="54"/>
      <c r="AM335" s="53"/>
    </row>
    <row r="336" spans="1:39" s="23" customFormat="1">
      <c r="A336" s="52"/>
      <c r="B336" s="52"/>
      <c r="C336" s="52"/>
      <c r="G336" s="54"/>
      <c r="S336" s="55"/>
      <c r="T336" s="54"/>
      <c r="AM336" s="53"/>
    </row>
    <row r="337" spans="1:39" s="23" customFormat="1">
      <c r="A337" s="52"/>
      <c r="B337" s="52"/>
      <c r="C337" s="52"/>
      <c r="G337" s="54"/>
      <c r="S337" s="55"/>
      <c r="T337" s="54"/>
      <c r="AM337" s="53"/>
    </row>
    <row r="338" spans="1:39" s="23" customFormat="1">
      <c r="A338" s="52"/>
      <c r="B338" s="52"/>
      <c r="C338" s="52"/>
      <c r="G338" s="54"/>
      <c r="S338" s="55"/>
      <c r="T338" s="54"/>
      <c r="AM338" s="53"/>
    </row>
    <row r="339" spans="1:39" s="23" customFormat="1">
      <c r="A339" s="52"/>
      <c r="B339" s="52"/>
      <c r="C339" s="52"/>
      <c r="G339" s="54"/>
      <c r="S339" s="55"/>
      <c r="T339" s="54"/>
      <c r="AM339" s="53"/>
    </row>
    <row r="340" spans="1:39" s="23" customFormat="1">
      <c r="A340" s="52"/>
      <c r="B340" s="52"/>
      <c r="C340" s="52"/>
      <c r="G340" s="54"/>
      <c r="S340" s="55"/>
      <c r="T340" s="54"/>
      <c r="AM340" s="53"/>
    </row>
    <row r="341" spans="1:39" s="23" customFormat="1">
      <c r="A341" s="52"/>
      <c r="B341" s="52"/>
      <c r="C341" s="52"/>
      <c r="G341" s="54"/>
      <c r="S341" s="55"/>
      <c r="T341" s="54"/>
      <c r="AM341" s="53"/>
    </row>
    <row r="342" spans="1:39" s="23" customFormat="1">
      <c r="A342" s="52"/>
      <c r="B342" s="52"/>
      <c r="C342" s="52"/>
      <c r="G342" s="54"/>
      <c r="S342" s="55"/>
      <c r="T342" s="54"/>
      <c r="AM342" s="53"/>
    </row>
    <row r="343" spans="1:39" s="23" customFormat="1">
      <c r="A343" s="52"/>
      <c r="B343" s="52"/>
      <c r="C343" s="52"/>
      <c r="G343" s="54"/>
      <c r="S343" s="55"/>
      <c r="T343" s="54"/>
      <c r="AM343" s="53"/>
    </row>
    <row r="344" spans="1:39" s="23" customFormat="1">
      <c r="A344" s="52"/>
      <c r="B344" s="52"/>
      <c r="C344" s="52"/>
      <c r="G344" s="54"/>
      <c r="S344" s="55"/>
      <c r="T344" s="54"/>
      <c r="AM344" s="53"/>
    </row>
    <row r="345" spans="1:39" s="23" customFormat="1">
      <c r="A345" s="52"/>
      <c r="B345" s="52"/>
      <c r="C345" s="52"/>
      <c r="G345" s="54"/>
      <c r="S345" s="55"/>
      <c r="T345" s="54"/>
      <c r="AM345" s="53"/>
    </row>
    <row r="346" spans="1:39" s="23" customFormat="1">
      <c r="A346" s="52"/>
      <c r="B346" s="52"/>
      <c r="C346" s="52"/>
      <c r="G346" s="54"/>
      <c r="S346" s="55"/>
      <c r="T346" s="54"/>
      <c r="AM346" s="53"/>
    </row>
    <row r="347" spans="1:39" s="23" customFormat="1">
      <c r="A347" s="52"/>
      <c r="B347" s="52"/>
      <c r="C347" s="52"/>
      <c r="G347" s="54"/>
      <c r="S347" s="55"/>
      <c r="T347" s="54"/>
      <c r="AM347" s="53"/>
    </row>
    <row r="348" spans="1:39" s="23" customFormat="1">
      <c r="A348" s="52"/>
      <c r="B348" s="52"/>
      <c r="C348" s="52"/>
      <c r="G348" s="54"/>
      <c r="S348" s="55"/>
      <c r="T348" s="54"/>
      <c r="AM348" s="53"/>
    </row>
    <row r="349" spans="1:39" s="23" customFormat="1">
      <c r="A349" s="52"/>
      <c r="B349" s="52"/>
      <c r="C349" s="52"/>
      <c r="G349" s="54"/>
      <c r="S349" s="55"/>
      <c r="T349" s="54"/>
      <c r="AM349" s="53"/>
    </row>
    <row r="350" spans="1:39" s="23" customFormat="1">
      <c r="A350" s="52"/>
      <c r="B350" s="52"/>
      <c r="C350" s="52"/>
      <c r="G350" s="54"/>
      <c r="S350" s="55"/>
      <c r="T350" s="54"/>
      <c r="AM350" s="53"/>
    </row>
    <row r="351" spans="1:39" s="23" customFormat="1">
      <c r="A351" s="52"/>
      <c r="B351" s="52"/>
      <c r="C351" s="52"/>
      <c r="G351" s="54"/>
      <c r="S351" s="55"/>
      <c r="T351" s="54"/>
      <c r="AM351" s="53"/>
    </row>
    <row r="352" spans="1:39" s="23" customFormat="1">
      <c r="A352" s="52"/>
      <c r="B352" s="52"/>
      <c r="C352" s="52"/>
      <c r="G352" s="54"/>
      <c r="S352" s="55"/>
      <c r="T352" s="54"/>
      <c r="AM352" s="53"/>
    </row>
    <row r="353" spans="1:39" s="23" customFormat="1">
      <c r="A353" s="52"/>
      <c r="B353" s="52"/>
      <c r="C353" s="52"/>
      <c r="G353" s="54"/>
      <c r="S353" s="55"/>
      <c r="T353" s="54"/>
      <c r="AM353" s="53"/>
    </row>
    <row r="354" spans="1:39" s="23" customFormat="1">
      <c r="A354" s="52"/>
      <c r="B354" s="52"/>
      <c r="C354" s="52"/>
      <c r="G354" s="54"/>
      <c r="S354" s="55"/>
      <c r="T354" s="54"/>
      <c r="AM354" s="53"/>
    </row>
    <row r="355" spans="1:39" s="23" customFormat="1">
      <c r="A355" s="52"/>
      <c r="B355" s="52"/>
      <c r="C355" s="52"/>
      <c r="G355" s="54"/>
      <c r="S355" s="55"/>
      <c r="T355" s="54"/>
      <c r="AM355" s="53"/>
    </row>
    <row r="356" spans="1:39" s="23" customFormat="1">
      <c r="A356" s="52"/>
      <c r="B356" s="52"/>
      <c r="C356" s="52"/>
      <c r="G356" s="54"/>
      <c r="S356" s="55"/>
      <c r="T356" s="54"/>
      <c r="AM356" s="53"/>
    </row>
    <row r="357" spans="1:39" s="23" customFormat="1">
      <c r="A357" s="52"/>
      <c r="B357" s="52"/>
      <c r="C357" s="52"/>
      <c r="G357" s="54"/>
      <c r="S357" s="55"/>
      <c r="T357" s="54"/>
      <c r="AM357" s="53"/>
    </row>
    <row r="358" spans="1:39" s="23" customFormat="1">
      <c r="A358" s="52"/>
      <c r="B358" s="52"/>
      <c r="C358" s="52"/>
      <c r="G358" s="54"/>
      <c r="S358" s="55"/>
      <c r="T358" s="54"/>
      <c r="AM358" s="53"/>
    </row>
    <row r="359" spans="1:39" s="23" customFormat="1">
      <c r="A359" s="52"/>
      <c r="B359" s="52"/>
      <c r="C359" s="52"/>
      <c r="G359" s="54"/>
      <c r="S359" s="55"/>
      <c r="T359" s="54"/>
      <c r="AM359" s="53"/>
    </row>
    <row r="360" spans="1:39" s="23" customFormat="1">
      <c r="A360" s="52"/>
      <c r="B360" s="52"/>
      <c r="C360" s="52"/>
      <c r="G360" s="54"/>
      <c r="S360" s="55"/>
      <c r="T360" s="54"/>
      <c r="AM360" s="53"/>
    </row>
    <row r="361" spans="1:39" s="23" customFormat="1">
      <c r="A361" s="52"/>
      <c r="B361" s="52"/>
      <c r="C361" s="52"/>
      <c r="G361" s="54"/>
      <c r="S361" s="55"/>
      <c r="T361" s="54"/>
      <c r="AM361" s="53"/>
    </row>
    <row r="362" spans="1:39" s="23" customFormat="1">
      <c r="A362" s="52"/>
      <c r="B362" s="52"/>
      <c r="C362" s="52"/>
      <c r="G362" s="54"/>
      <c r="S362" s="55"/>
      <c r="T362" s="54"/>
      <c r="AM362" s="53"/>
    </row>
    <row r="363" spans="1:39" s="23" customFormat="1">
      <c r="A363" s="52"/>
      <c r="B363" s="52"/>
      <c r="C363" s="52"/>
      <c r="G363" s="54"/>
      <c r="S363" s="55"/>
      <c r="T363" s="54"/>
      <c r="AM363" s="53"/>
    </row>
    <row r="364" spans="1:39" s="23" customFormat="1">
      <c r="A364" s="52"/>
      <c r="B364" s="52"/>
      <c r="C364" s="52"/>
      <c r="G364" s="54"/>
      <c r="S364" s="55"/>
      <c r="T364" s="54"/>
      <c r="AM364" s="53"/>
    </row>
    <row r="365" spans="1:39" s="23" customFormat="1">
      <c r="A365" s="52"/>
      <c r="B365" s="52"/>
      <c r="C365" s="52"/>
      <c r="G365" s="54"/>
      <c r="S365" s="55"/>
      <c r="T365" s="54"/>
      <c r="AM365" s="53"/>
    </row>
    <row r="366" spans="1:39" s="23" customFormat="1">
      <c r="A366" s="52"/>
      <c r="B366" s="52"/>
      <c r="C366" s="52"/>
      <c r="G366" s="54"/>
      <c r="S366" s="55"/>
      <c r="T366" s="54"/>
      <c r="AM366" s="53"/>
    </row>
    <row r="367" spans="1:39" s="23" customFormat="1">
      <c r="A367" s="52"/>
      <c r="B367" s="52"/>
      <c r="C367" s="52"/>
      <c r="G367" s="54"/>
      <c r="S367" s="55"/>
      <c r="T367" s="54"/>
      <c r="AM367" s="53"/>
    </row>
    <row r="368" spans="1:39" s="23" customFormat="1">
      <c r="A368" s="52"/>
      <c r="B368" s="52"/>
      <c r="C368" s="52"/>
      <c r="G368" s="54"/>
      <c r="S368" s="55"/>
      <c r="T368" s="54"/>
      <c r="AM368" s="53"/>
    </row>
    <row r="369" spans="1:39" s="23" customFormat="1">
      <c r="A369" s="52"/>
      <c r="B369" s="52"/>
      <c r="C369" s="52"/>
      <c r="G369" s="54"/>
      <c r="S369" s="55"/>
      <c r="T369" s="54"/>
      <c r="AM369" s="53"/>
    </row>
    <row r="370" spans="1:39" s="23" customFormat="1">
      <c r="A370" s="52"/>
      <c r="B370" s="52"/>
      <c r="C370" s="52"/>
      <c r="G370" s="54"/>
      <c r="S370" s="55"/>
      <c r="T370" s="54"/>
      <c r="AM370" s="53"/>
    </row>
    <row r="371" spans="1:39" s="23" customFormat="1">
      <c r="A371" s="52"/>
      <c r="B371" s="52"/>
      <c r="C371" s="52"/>
      <c r="G371" s="54"/>
      <c r="S371" s="55"/>
      <c r="T371" s="54"/>
      <c r="AM371" s="53"/>
    </row>
    <row r="372" spans="1:39" s="23" customFormat="1">
      <c r="A372" s="52"/>
      <c r="B372" s="52"/>
      <c r="C372" s="52"/>
      <c r="G372" s="54"/>
      <c r="S372" s="55"/>
      <c r="T372" s="54"/>
      <c r="AM372" s="53"/>
    </row>
    <row r="373" spans="1:39" s="23" customFormat="1">
      <c r="A373" s="52"/>
      <c r="B373" s="52"/>
      <c r="C373" s="52"/>
      <c r="G373" s="54"/>
      <c r="S373" s="55"/>
      <c r="T373" s="54"/>
      <c r="AM373" s="53"/>
    </row>
    <row r="374" spans="1:39" s="23" customFormat="1">
      <c r="A374" s="52"/>
      <c r="B374" s="52"/>
      <c r="C374" s="52"/>
      <c r="G374" s="54"/>
      <c r="S374" s="55"/>
      <c r="T374" s="54"/>
      <c r="AM374" s="53"/>
    </row>
    <row r="375" spans="1:39" s="23" customFormat="1">
      <c r="A375" s="52"/>
      <c r="B375" s="52"/>
      <c r="C375" s="52"/>
      <c r="G375" s="54"/>
      <c r="S375" s="55"/>
      <c r="T375" s="54"/>
      <c r="AM375" s="53"/>
    </row>
    <row r="376" spans="1:39" s="23" customFormat="1">
      <c r="A376" s="52"/>
      <c r="B376" s="52"/>
      <c r="C376" s="52"/>
      <c r="G376" s="54"/>
      <c r="S376" s="55"/>
      <c r="T376" s="54"/>
      <c r="AM376" s="53"/>
    </row>
    <row r="377" spans="1:39" s="23" customFormat="1">
      <c r="A377" s="52"/>
      <c r="B377" s="52"/>
      <c r="C377" s="52"/>
      <c r="G377" s="54"/>
      <c r="S377" s="55"/>
      <c r="T377" s="54"/>
      <c r="AM377" s="53"/>
    </row>
    <row r="378" spans="1:39" s="23" customFormat="1">
      <c r="A378" s="52"/>
      <c r="B378" s="52"/>
      <c r="C378" s="52"/>
      <c r="G378" s="54"/>
      <c r="S378" s="55"/>
      <c r="T378" s="54"/>
      <c r="AM378" s="53"/>
    </row>
    <row r="379" spans="1:39" s="23" customFormat="1">
      <c r="A379" s="52"/>
      <c r="B379" s="52"/>
      <c r="C379" s="52"/>
      <c r="G379" s="54"/>
      <c r="S379" s="55"/>
      <c r="T379" s="54"/>
      <c r="AM379" s="53"/>
    </row>
    <row r="380" spans="1:39" s="23" customFormat="1">
      <c r="A380" s="52"/>
      <c r="B380" s="52"/>
      <c r="C380" s="52"/>
      <c r="G380" s="54"/>
      <c r="S380" s="55"/>
      <c r="T380" s="54"/>
      <c r="AM380" s="53"/>
    </row>
    <row r="381" spans="1:39" s="23" customFormat="1">
      <c r="A381" s="52"/>
      <c r="B381" s="52"/>
      <c r="C381" s="52"/>
      <c r="G381" s="54"/>
      <c r="S381" s="55"/>
      <c r="T381" s="54"/>
      <c r="AM381" s="53"/>
    </row>
    <row r="382" spans="1:39" s="23" customFormat="1">
      <c r="A382" s="52"/>
      <c r="B382" s="52"/>
      <c r="C382" s="52"/>
      <c r="G382" s="54"/>
      <c r="S382" s="55"/>
      <c r="T382" s="54"/>
      <c r="AM382" s="53"/>
    </row>
    <row r="383" spans="1:39" s="23" customFormat="1">
      <c r="A383" s="52"/>
      <c r="B383" s="52"/>
      <c r="C383" s="52"/>
      <c r="G383" s="54"/>
      <c r="S383" s="55"/>
      <c r="T383" s="54"/>
      <c r="AM383" s="53"/>
    </row>
    <row r="384" spans="1:39" s="23" customFormat="1">
      <c r="A384" s="52"/>
      <c r="B384" s="52"/>
      <c r="C384" s="52"/>
      <c r="G384" s="54"/>
      <c r="S384" s="55"/>
      <c r="T384" s="54"/>
      <c r="AM384" s="53"/>
    </row>
    <row r="385" spans="1:39" s="23" customFormat="1">
      <c r="A385" s="52"/>
      <c r="B385" s="52"/>
      <c r="C385" s="52"/>
      <c r="G385" s="54"/>
      <c r="S385" s="55"/>
      <c r="T385" s="54"/>
      <c r="AM385" s="53"/>
    </row>
    <row r="386" spans="1:39" s="23" customFormat="1">
      <c r="A386" s="52"/>
      <c r="B386" s="52"/>
      <c r="C386" s="52"/>
      <c r="G386" s="54"/>
      <c r="S386" s="55"/>
      <c r="T386" s="54"/>
      <c r="AM386" s="53"/>
    </row>
    <row r="387" spans="1:39" s="23" customFormat="1">
      <c r="A387" s="52"/>
      <c r="B387" s="52"/>
      <c r="C387" s="52"/>
      <c r="G387" s="54"/>
      <c r="S387" s="55"/>
      <c r="T387" s="54"/>
      <c r="AM387" s="53"/>
    </row>
    <row r="388" spans="1:39" s="23" customFormat="1">
      <c r="A388" s="52"/>
      <c r="B388" s="52"/>
      <c r="C388" s="52"/>
      <c r="G388" s="54"/>
      <c r="S388" s="55"/>
      <c r="T388" s="54"/>
      <c r="AM388" s="53"/>
    </row>
    <row r="389" spans="1:39" s="23" customFormat="1">
      <c r="A389" s="52"/>
      <c r="B389" s="52"/>
      <c r="C389" s="52"/>
      <c r="G389" s="54"/>
      <c r="S389" s="55"/>
      <c r="T389" s="54"/>
      <c r="AM389" s="53"/>
    </row>
    <row r="390" spans="1:39" s="23" customFormat="1">
      <c r="A390" s="52"/>
      <c r="B390" s="52"/>
      <c r="C390" s="52"/>
      <c r="G390" s="54"/>
      <c r="S390" s="55"/>
      <c r="T390" s="54"/>
      <c r="AM390" s="53"/>
    </row>
    <row r="391" spans="1:39" s="23" customFormat="1">
      <c r="A391" s="52"/>
      <c r="B391" s="52"/>
      <c r="C391" s="52"/>
      <c r="G391" s="54"/>
      <c r="S391" s="55"/>
      <c r="T391" s="54"/>
      <c r="AM391" s="53"/>
    </row>
    <row r="392" spans="1:39" s="23" customFormat="1">
      <c r="A392" s="52"/>
      <c r="B392" s="52"/>
      <c r="C392" s="52"/>
      <c r="G392" s="54"/>
      <c r="S392" s="55"/>
      <c r="T392" s="54"/>
      <c r="AM392" s="53"/>
    </row>
    <row r="393" spans="1:39" s="23" customFormat="1">
      <c r="A393" s="52"/>
      <c r="B393" s="52"/>
      <c r="C393" s="52"/>
      <c r="G393" s="54"/>
      <c r="S393" s="55"/>
      <c r="T393" s="54"/>
      <c r="AM393" s="53"/>
    </row>
    <row r="394" spans="1:39" s="23" customFormat="1">
      <c r="A394" s="52"/>
      <c r="B394" s="52"/>
      <c r="C394" s="52"/>
      <c r="G394" s="54"/>
      <c r="S394" s="55"/>
      <c r="T394" s="54"/>
      <c r="AM394" s="53"/>
    </row>
    <row r="395" spans="1:39" s="23" customFormat="1">
      <c r="A395" s="52"/>
      <c r="B395" s="52"/>
      <c r="C395" s="52"/>
      <c r="G395" s="54"/>
      <c r="S395" s="55"/>
      <c r="T395" s="54"/>
      <c r="AM395" s="53"/>
    </row>
    <row r="396" spans="1:39" s="23" customFormat="1">
      <c r="A396" s="52"/>
      <c r="B396" s="52"/>
      <c r="C396" s="52"/>
      <c r="G396" s="54"/>
      <c r="S396" s="55"/>
      <c r="T396" s="54"/>
      <c r="AM396" s="53"/>
    </row>
    <row r="397" spans="1:39" s="23" customFormat="1">
      <c r="A397" s="52"/>
      <c r="B397" s="52"/>
      <c r="C397" s="52"/>
      <c r="G397" s="54"/>
      <c r="S397" s="55"/>
      <c r="T397" s="54"/>
      <c r="AM397" s="53"/>
    </row>
    <row r="398" spans="1:39" s="23" customFormat="1">
      <c r="A398" s="52"/>
      <c r="B398" s="52"/>
      <c r="C398" s="52"/>
      <c r="G398" s="54"/>
      <c r="S398" s="55"/>
      <c r="T398" s="54"/>
      <c r="AM398" s="53"/>
    </row>
    <row r="399" spans="1:39" s="23" customFormat="1">
      <c r="A399" s="52"/>
      <c r="B399" s="52"/>
      <c r="C399" s="52"/>
      <c r="G399" s="54"/>
      <c r="S399" s="55"/>
      <c r="T399" s="54"/>
      <c r="AM399" s="53"/>
    </row>
    <row r="400" spans="1:39" s="23" customFormat="1">
      <c r="A400" s="52"/>
      <c r="B400" s="52"/>
      <c r="C400" s="52"/>
      <c r="G400" s="54"/>
      <c r="S400" s="55"/>
      <c r="T400" s="54"/>
      <c r="AM400" s="53"/>
    </row>
    <row r="401" spans="1:39" s="23" customFormat="1">
      <c r="A401" s="52"/>
      <c r="B401" s="52"/>
      <c r="C401" s="52"/>
      <c r="G401" s="54"/>
      <c r="S401" s="55"/>
      <c r="T401" s="54"/>
      <c r="AM401" s="53"/>
    </row>
    <row r="402" spans="1:39" s="23" customFormat="1">
      <c r="A402" s="52"/>
      <c r="B402" s="52"/>
      <c r="C402" s="52"/>
      <c r="G402" s="54"/>
      <c r="S402" s="55"/>
      <c r="T402" s="54"/>
      <c r="AM402" s="53"/>
    </row>
    <row r="403" spans="1:39" s="23" customFormat="1">
      <c r="A403" s="52"/>
      <c r="B403" s="52"/>
      <c r="C403" s="52"/>
      <c r="G403" s="54"/>
      <c r="S403" s="55"/>
      <c r="T403" s="54"/>
      <c r="AM403" s="53"/>
    </row>
    <row r="404" spans="1:39" s="23" customFormat="1">
      <c r="A404" s="52"/>
      <c r="B404" s="52"/>
      <c r="C404" s="52"/>
      <c r="G404" s="54"/>
      <c r="S404" s="55"/>
      <c r="T404" s="54"/>
      <c r="AM404" s="53"/>
    </row>
    <row r="405" spans="1:39" s="23" customFormat="1">
      <c r="A405" s="52"/>
      <c r="B405" s="52"/>
      <c r="C405" s="52"/>
      <c r="G405" s="54"/>
      <c r="S405" s="55"/>
      <c r="T405" s="54"/>
      <c r="AM405" s="53"/>
    </row>
    <row r="406" spans="1:39" s="23" customFormat="1">
      <c r="A406" s="52"/>
      <c r="B406" s="52"/>
      <c r="C406" s="52"/>
      <c r="G406" s="54"/>
      <c r="S406" s="55"/>
      <c r="T406" s="54"/>
      <c r="AM406" s="53"/>
    </row>
    <row r="407" spans="1:39" s="23" customFormat="1">
      <c r="A407" s="52"/>
      <c r="B407" s="52"/>
      <c r="C407" s="52"/>
      <c r="G407" s="54"/>
      <c r="S407" s="55"/>
      <c r="T407" s="54"/>
      <c r="AM407" s="53"/>
    </row>
    <row r="408" spans="1:39" s="23" customFormat="1">
      <c r="A408" s="52"/>
      <c r="B408" s="52"/>
      <c r="C408" s="52"/>
      <c r="G408" s="54"/>
      <c r="S408" s="55"/>
      <c r="T408" s="54"/>
      <c r="AM408" s="53"/>
    </row>
    <row r="409" spans="1:39" s="23" customFormat="1">
      <c r="A409" s="52"/>
      <c r="B409" s="52"/>
      <c r="C409" s="52"/>
      <c r="G409" s="54"/>
      <c r="S409" s="55"/>
      <c r="T409" s="54"/>
      <c r="AM409" s="53"/>
    </row>
    <row r="410" spans="1:39" s="23" customFormat="1">
      <c r="A410" s="52"/>
      <c r="B410" s="52"/>
      <c r="C410" s="52"/>
      <c r="G410" s="54"/>
      <c r="S410" s="55"/>
      <c r="T410" s="54"/>
      <c r="AM410" s="53"/>
    </row>
    <row r="411" spans="1:39" s="23" customFormat="1">
      <c r="A411" s="52"/>
      <c r="B411" s="52"/>
      <c r="C411" s="52"/>
      <c r="G411" s="54"/>
      <c r="S411" s="55"/>
      <c r="T411" s="54"/>
      <c r="AM411" s="53"/>
    </row>
    <row r="412" spans="1:39" s="23" customFormat="1">
      <c r="A412" s="52"/>
      <c r="B412" s="52"/>
      <c r="C412" s="52"/>
      <c r="G412" s="54"/>
      <c r="S412" s="55"/>
      <c r="T412" s="54"/>
      <c r="AM412" s="53"/>
    </row>
    <row r="413" spans="1:39" s="23" customFormat="1">
      <c r="A413" s="52"/>
      <c r="B413" s="52"/>
      <c r="C413" s="52"/>
      <c r="G413" s="54"/>
      <c r="S413" s="55"/>
      <c r="T413" s="54"/>
      <c r="AM413" s="53"/>
    </row>
    <row r="414" spans="1:39" s="23" customFormat="1">
      <c r="A414" s="52"/>
      <c r="B414" s="52"/>
      <c r="C414" s="52"/>
      <c r="G414" s="54"/>
      <c r="S414" s="55"/>
      <c r="T414" s="54"/>
      <c r="AM414" s="53"/>
    </row>
    <row r="415" spans="1:39" s="23" customFormat="1">
      <c r="A415" s="52"/>
      <c r="B415" s="52"/>
      <c r="C415" s="52"/>
      <c r="G415" s="54"/>
      <c r="S415" s="55"/>
      <c r="T415" s="54"/>
      <c r="AM415" s="53"/>
    </row>
    <row r="416" spans="1:39" s="23" customFormat="1">
      <c r="A416" s="52"/>
      <c r="B416" s="52"/>
      <c r="C416" s="52"/>
      <c r="G416" s="54"/>
      <c r="S416" s="55"/>
      <c r="T416" s="54"/>
      <c r="AM416" s="53"/>
    </row>
    <row r="417" spans="1:39" s="23" customFormat="1">
      <c r="A417" s="52"/>
      <c r="B417" s="52"/>
      <c r="C417" s="52"/>
      <c r="G417" s="54"/>
      <c r="S417" s="55"/>
      <c r="T417" s="54"/>
      <c r="AM417" s="53"/>
    </row>
    <row r="418" spans="1:39" s="23" customFormat="1">
      <c r="A418" s="52"/>
      <c r="B418" s="52"/>
      <c r="C418" s="52"/>
      <c r="G418" s="54"/>
      <c r="S418" s="55"/>
      <c r="T418" s="54"/>
      <c r="AM418" s="53"/>
    </row>
    <row r="419" spans="1:39" s="23" customFormat="1">
      <c r="A419" s="52"/>
      <c r="B419" s="52"/>
      <c r="C419" s="52"/>
      <c r="G419" s="54"/>
      <c r="S419" s="55"/>
      <c r="T419" s="54"/>
      <c r="AM419" s="53"/>
    </row>
    <row r="420" spans="1:39" s="23" customFormat="1">
      <c r="A420" s="52"/>
      <c r="B420" s="52"/>
      <c r="C420" s="52"/>
      <c r="G420" s="54"/>
      <c r="S420" s="55"/>
      <c r="T420" s="54"/>
      <c r="AM420" s="53"/>
    </row>
    <row r="421" spans="1:39" s="23" customFormat="1">
      <c r="A421" s="52"/>
      <c r="B421" s="52"/>
      <c r="C421" s="52"/>
      <c r="G421" s="54"/>
      <c r="S421" s="55"/>
      <c r="T421" s="54"/>
      <c r="AM421" s="53"/>
    </row>
    <row r="422" spans="1:39" s="23" customFormat="1">
      <c r="A422" s="52"/>
      <c r="B422" s="52"/>
      <c r="C422" s="52"/>
      <c r="G422" s="54"/>
      <c r="S422" s="55"/>
      <c r="T422" s="54"/>
      <c r="AM422" s="53"/>
    </row>
    <row r="423" spans="1:39" s="23" customFormat="1">
      <c r="A423" s="52"/>
      <c r="B423" s="52"/>
      <c r="C423" s="52"/>
      <c r="G423" s="54"/>
      <c r="S423" s="55"/>
      <c r="T423" s="54"/>
      <c r="AM423" s="53"/>
    </row>
    <row r="424" spans="1:39" s="23" customFormat="1">
      <c r="A424" s="52"/>
      <c r="B424" s="52"/>
      <c r="C424" s="52"/>
      <c r="G424" s="54"/>
      <c r="S424" s="55"/>
      <c r="T424" s="54"/>
      <c r="AM424" s="53"/>
    </row>
    <row r="425" spans="1:39" s="23" customFormat="1">
      <c r="A425" s="52"/>
      <c r="B425" s="52"/>
      <c r="C425" s="52"/>
      <c r="G425" s="54"/>
      <c r="S425" s="55"/>
      <c r="T425" s="54"/>
      <c r="AM425" s="53"/>
    </row>
    <row r="426" spans="1:39" s="23" customFormat="1">
      <c r="A426" s="52"/>
      <c r="B426" s="52"/>
      <c r="C426" s="52"/>
      <c r="G426" s="54"/>
      <c r="S426" s="55"/>
      <c r="T426" s="54"/>
      <c r="AM426" s="53"/>
    </row>
    <row r="427" spans="1:39" s="23" customFormat="1">
      <c r="A427" s="52"/>
      <c r="B427" s="52"/>
      <c r="C427" s="52"/>
      <c r="G427" s="54"/>
      <c r="S427" s="55"/>
      <c r="T427" s="54"/>
      <c r="AM427" s="53"/>
    </row>
    <row r="428" spans="1:39" s="23" customFormat="1">
      <c r="A428" s="52"/>
      <c r="B428" s="52"/>
      <c r="C428" s="52"/>
      <c r="G428" s="54"/>
      <c r="S428" s="55"/>
      <c r="T428" s="54"/>
      <c r="AM428" s="53"/>
    </row>
    <row r="429" spans="1:39" s="23" customFormat="1">
      <c r="A429" s="52"/>
      <c r="B429" s="52"/>
      <c r="C429" s="52"/>
      <c r="G429" s="54"/>
      <c r="S429" s="55"/>
      <c r="T429" s="54"/>
      <c r="AM429" s="53"/>
    </row>
    <row r="430" spans="1:39" s="23" customFormat="1">
      <c r="A430" s="52"/>
      <c r="B430" s="52"/>
      <c r="C430" s="52"/>
      <c r="G430" s="54"/>
      <c r="S430" s="55"/>
      <c r="T430" s="54"/>
      <c r="AM430" s="53"/>
    </row>
    <row r="431" spans="1:39" s="23" customFormat="1">
      <c r="A431" s="52"/>
      <c r="B431" s="52"/>
      <c r="C431" s="52"/>
      <c r="G431" s="54"/>
      <c r="S431" s="55"/>
      <c r="T431" s="54"/>
      <c r="AM431" s="53"/>
    </row>
    <row r="432" spans="1:39" s="23" customFormat="1">
      <c r="A432" s="52"/>
      <c r="B432" s="52"/>
      <c r="C432" s="52"/>
      <c r="G432" s="54"/>
      <c r="S432" s="55"/>
      <c r="T432" s="54"/>
      <c r="AM432" s="53"/>
    </row>
    <row r="433" spans="1:39" s="23" customFormat="1">
      <c r="A433" s="52"/>
      <c r="B433" s="52"/>
      <c r="C433" s="52"/>
      <c r="G433" s="54"/>
      <c r="S433" s="55"/>
      <c r="T433" s="54"/>
      <c r="AM433" s="53"/>
    </row>
    <row r="434" spans="1:39" s="23" customFormat="1">
      <c r="A434" s="52"/>
      <c r="B434" s="52"/>
      <c r="C434" s="52"/>
      <c r="G434" s="54"/>
      <c r="S434" s="55"/>
      <c r="T434" s="54"/>
      <c r="AM434" s="53"/>
    </row>
    <row r="435" spans="1:39" s="23" customFormat="1">
      <c r="A435" s="52"/>
      <c r="B435" s="52"/>
      <c r="C435" s="52"/>
      <c r="G435" s="54"/>
      <c r="S435" s="55"/>
      <c r="T435" s="54"/>
      <c r="AM435" s="53"/>
    </row>
    <row r="436" spans="1:39" s="23" customFormat="1">
      <c r="A436" s="52"/>
      <c r="B436" s="52"/>
      <c r="C436" s="52"/>
      <c r="G436" s="54"/>
      <c r="S436" s="55"/>
      <c r="T436" s="54"/>
      <c r="AM436" s="53"/>
    </row>
    <row r="437" spans="1:39" s="23" customFormat="1">
      <c r="A437" s="52"/>
      <c r="B437" s="52"/>
      <c r="C437" s="52"/>
      <c r="G437" s="54"/>
      <c r="S437" s="55"/>
      <c r="T437" s="54"/>
      <c r="AM437" s="53"/>
    </row>
    <row r="438" spans="1:39" s="23" customFormat="1">
      <c r="A438" s="52"/>
      <c r="B438" s="52"/>
      <c r="C438" s="52"/>
      <c r="G438" s="54"/>
      <c r="S438" s="55"/>
      <c r="T438" s="54"/>
      <c r="AM438" s="53"/>
    </row>
    <row r="439" spans="1:39" s="23" customFormat="1">
      <c r="A439" s="52"/>
      <c r="B439" s="52"/>
      <c r="C439" s="52"/>
      <c r="G439" s="54"/>
      <c r="S439" s="55"/>
      <c r="T439" s="54"/>
      <c r="AM439" s="53"/>
    </row>
    <row r="440" spans="1:39" s="23" customFormat="1">
      <c r="A440" s="52"/>
      <c r="B440" s="52"/>
      <c r="C440" s="52"/>
      <c r="G440" s="54"/>
      <c r="S440" s="55"/>
      <c r="T440" s="54"/>
      <c r="AM440" s="53"/>
    </row>
    <row r="441" spans="1:39" s="23" customFormat="1">
      <c r="A441" s="52"/>
      <c r="B441" s="52"/>
      <c r="C441" s="52"/>
      <c r="G441" s="54"/>
      <c r="S441" s="55"/>
      <c r="T441" s="54"/>
      <c r="AM441" s="53"/>
    </row>
    <row r="442" spans="1:39" s="23" customFormat="1">
      <c r="A442" s="52"/>
      <c r="B442" s="52"/>
      <c r="C442" s="52"/>
      <c r="G442" s="54"/>
      <c r="S442" s="55"/>
      <c r="T442" s="54"/>
      <c r="AM442" s="53"/>
    </row>
    <row r="443" spans="1:39" s="23" customFormat="1">
      <c r="A443" s="52"/>
      <c r="B443" s="52"/>
      <c r="C443" s="52"/>
      <c r="G443" s="54"/>
      <c r="S443" s="55"/>
      <c r="T443" s="54"/>
      <c r="AM443" s="53"/>
    </row>
    <row r="444" spans="1:39" s="23" customFormat="1">
      <c r="A444" s="52"/>
      <c r="B444" s="52"/>
      <c r="C444" s="52"/>
      <c r="G444" s="54"/>
      <c r="S444" s="55"/>
      <c r="T444" s="54"/>
      <c r="AM444" s="53"/>
    </row>
    <row r="445" spans="1:39" s="23" customFormat="1">
      <c r="A445" s="52"/>
      <c r="B445" s="52"/>
      <c r="C445" s="52"/>
      <c r="G445" s="54"/>
      <c r="S445" s="55"/>
      <c r="T445" s="54"/>
      <c r="AM445" s="53"/>
    </row>
    <row r="446" spans="1:39" s="23" customFormat="1">
      <c r="A446" s="52"/>
      <c r="B446" s="52"/>
      <c r="C446" s="52"/>
      <c r="G446" s="54"/>
      <c r="S446" s="55"/>
      <c r="T446" s="54"/>
      <c r="AM446" s="53"/>
    </row>
    <row r="447" spans="1:39" s="23" customFormat="1">
      <c r="A447" s="52"/>
      <c r="B447" s="52"/>
      <c r="C447" s="52"/>
      <c r="G447" s="54"/>
      <c r="S447" s="55"/>
      <c r="T447" s="54"/>
      <c r="AM447" s="53"/>
    </row>
    <row r="448" spans="1:39" s="23" customFormat="1">
      <c r="A448" s="52"/>
      <c r="B448" s="52"/>
      <c r="C448" s="52"/>
      <c r="G448" s="54"/>
      <c r="S448" s="55"/>
      <c r="T448" s="54"/>
      <c r="AM448" s="53"/>
    </row>
    <row r="449" spans="1:39" s="23" customFormat="1">
      <c r="A449" s="52"/>
      <c r="B449" s="52"/>
      <c r="C449" s="52"/>
      <c r="G449" s="54"/>
      <c r="S449" s="55"/>
      <c r="T449" s="54"/>
      <c r="AM449" s="53"/>
    </row>
    <row r="450" spans="1:39" s="23" customFormat="1">
      <c r="A450" s="52"/>
      <c r="B450" s="52"/>
      <c r="C450" s="52"/>
      <c r="G450" s="54"/>
      <c r="S450" s="55"/>
      <c r="T450" s="54"/>
      <c r="AM450" s="53"/>
    </row>
    <row r="451" spans="1:39" s="23" customFormat="1">
      <c r="A451" s="52"/>
      <c r="B451" s="52"/>
      <c r="C451" s="52"/>
      <c r="G451" s="54"/>
      <c r="S451" s="55"/>
      <c r="T451" s="54"/>
      <c r="AM451" s="53"/>
    </row>
    <row r="452" spans="1:39" s="23" customFormat="1">
      <c r="A452" s="52"/>
      <c r="B452" s="52"/>
      <c r="C452" s="52"/>
      <c r="G452" s="54"/>
      <c r="S452" s="55"/>
      <c r="T452" s="54"/>
      <c r="AM452" s="53"/>
    </row>
    <row r="453" spans="1:39" s="23" customFormat="1">
      <c r="A453" s="52"/>
      <c r="B453" s="52"/>
      <c r="C453" s="52"/>
      <c r="G453" s="54"/>
      <c r="S453" s="55"/>
      <c r="T453" s="54"/>
      <c r="AM453" s="53"/>
    </row>
    <row r="454" spans="1:39" s="23" customFormat="1">
      <c r="A454" s="52"/>
      <c r="B454" s="52"/>
      <c r="C454" s="52"/>
      <c r="G454" s="54"/>
      <c r="S454" s="55"/>
      <c r="T454" s="54"/>
      <c r="AM454" s="53"/>
    </row>
    <row r="455" spans="1:39" s="23" customFormat="1">
      <c r="A455" s="52"/>
      <c r="B455" s="52"/>
      <c r="C455" s="52"/>
      <c r="G455" s="54"/>
      <c r="S455" s="55"/>
      <c r="T455" s="54"/>
      <c r="AM455" s="53"/>
    </row>
    <row r="456" spans="1:39" s="23" customFormat="1">
      <c r="A456" s="52"/>
      <c r="B456" s="52"/>
      <c r="C456" s="52"/>
      <c r="G456" s="54"/>
      <c r="S456" s="55"/>
      <c r="T456" s="54"/>
      <c r="AM456" s="53"/>
    </row>
    <row r="457" spans="1:39" s="23" customFormat="1">
      <c r="A457" s="52"/>
      <c r="B457" s="52"/>
      <c r="C457" s="52"/>
      <c r="G457" s="54"/>
      <c r="S457" s="55"/>
      <c r="T457" s="54"/>
      <c r="AM457" s="53"/>
    </row>
    <row r="458" spans="1:39" s="23" customFormat="1">
      <c r="A458" s="52"/>
      <c r="B458" s="52"/>
      <c r="C458" s="52"/>
      <c r="G458" s="54"/>
      <c r="S458" s="55"/>
      <c r="T458" s="54"/>
      <c r="AM458" s="53"/>
    </row>
    <row r="459" spans="1:39" s="23" customFormat="1">
      <c r="A459" s="52"/>
      <c r="B459" s="52"/>
      <c r="C459" s="52"/>
      <c r="G459" s="54"/>
      <c r="S459" s="55"/>
      <c r="T459" s="54"/>
      <c r="AM459" s="53"/>
    </row>
    <row r="460" spans="1:39" s="23" customFormat="1">
      <c r="A460" s="52"/>
      <c r="B460" s="52"/>
      <c r="C460" s="52"/>
      <c r="G460" s="54"/>
      <c r="S460" s="55"/>
      <c r="T460" s="54"/>
      <c r="AM460" s="53"/>
    </row>
    <row r="461" spans="1:39" s="23" customFormat="1">
      <c r="A461" s="52"/>
      <c r="B461" s="52"/>
      <c r="C461" s="52"/>
      <c r="G461" s="54"/>
      <c r="S461" s="55"/>
      <c r="T461" s="54"/>
      <c r="AM461" s="53"/>
    </row>
    <row r="462" spans="1:39" s="23" customFormat="1">
      <c r="A462" s="52"/>
      <c r="B462" s="52"/>
      <c r="C462" s="52"/>
      <c r="G462" s="54"/>
      <c r="S462" s="55"/>
      <c r="T462" s="54"/>
      <c r="AM462" s="53"/>
    </row>
    <row r="463" spans="1:39" s="23" customFormat="1">
      <c r="A463" s="52"/>
      <c r="B463" s="52"/>
      <c r="C463" s="52"/>
      <c r="G463" s="54"/>
      <c r="S463" s="55"/>
      <c r="T463" s="54"/>
      <c r="AM463" s="53"/>
    </row>
    <row r="464" spans="1:39" s="23" customFormat="1">
      <c r="A464" s="52"/>
      <c r="B464" s="52"/>
      <c r="C464" s="52"/>
      <c r="G464" s="54"/>
      <c r="S464" s="55"/>
      <c r="T464" s="54"/>
      <c r="AM464" s="53"/>
    </row>
    <row r="465" spans="1:47" s="23" customFormat="1">
      <c r="A465" s="52"/>
      <c r="B465" s="52"/>
      <c r="C465" s="52"/>
      <c r="G465" s="54"/>
      <c r="S465" s="55"/>
      <c r="T465" s="54"/>
      <c r="AM465" s="53"/>
    </row>
    <row r="466" spans="1:47" s="23" customFormat="1">
      <c r="A466" s="52"/>
      <c r="B466" s="52"/>
      <c r="C466" s="52"/>
      <c r="G466" s="54"/>
      <c r="S466" s="55"/>
      <c r="T466" s="54"/>
      <c r="AM466" s="53"/>
    </row>
    <row r="467" spans="1:47" s="23" customFormat="1">
      <c r="A467" s="52"/>
      <c r="B467" s="52"/>
      <c r="C467" s="52"/>
      <c r="G467" s="54"/>
      <c r="S467" s="55"/>
      <c r="T467" s="54"/>
      <c r="AM467" s="53"/>
    </row>
    <row r="468" spans="1:47" s="23" customFormat="1">
      <c r="A468" s="52"/>
      <c r="B468" s="52"/>
      <c r="C468" s="52"/>
      <c r="G468" s="54"/>
      <c r="S468" s="55"/>
      <c r="T468" s="54"/>
      <c r="AM468" s="53"/>
    </row>
    <row r="469" spans="1:47" s="23" customFormat="1">
      <c r="A469" s="52"/>
      <c r="B469" s="52"/>
      <c r="C469" s="52"/>
      <c r="G469" s="54"/>
      <c r="S469" s="55"/>
      <c r="T469" s="54"/>
      <c r="AM469" s="53"/>
    </row>
    <row r="470" spans="1:47" s="23" customFormat="1">
      <c r="A470" s="52"/>
      <c r="B470" s="52"/>
      <c r="C470" s="52"/>
      <c r="G470" s="54"/>
      <c r="S470" s="55"/>
      <c r="T470" s="54"/>
      <c r="AM470" s="53"/>
    </row>
    <row r="471" spans="1:47" s="23" customFormat="1">
      <c r="A471" s="52"/>
      <c r="B471" s="52"/>
      <c r="C471" s="52"/>
      <c r="G471" s="54"/>
      <c r="S471" s="55"/>
      <c r="T471" s="54"/>
      <c r="AM471" s="53"/>
    </row>
    <row r="472" spans="1:47" s="23" customFormat="1">
      <c r="A472" s="52"/>
      <c r="B472" s="52"/>
      <c r="C472" s="52"/>
      <c r="G472" s="54"/>
      <c r="S472" s="55"/>
      <c r="T472" s="54"/>
      <c r="AM472" s="53"/>
    </row>
    <row r="473" spans="1:47" s="23" customFormat="1">
      <c r="A473" s="52"/>
      <c r="B473" s="52"/>
      <c r="C473" s="52"/>
      <c r="G473" s="54"/>
      <c r="S473" s="55"/>
      <c r="T473" s="54"/>
      <c r="AM473" s="53"/>
    </row>
    <row r="474" spans="1:47" s="23" customFormat="1">
      <c r="A474" s="52"/>
      <c r="B474" s="52"/>
      <c r="C474" s="52"/>
      <c r="G474" s="54"/>
      <c r="S474" s="55"/>
      <c r="T474" s="54"/>
      <c r="AM474" s="53"/>
    </row>
    <row r="475" spans="1:47" s="23" customFormat="1">
      <c r="A475" s="52"/>
      <c r="B475" s="52"/>
      <c r="C475" s="52"/>
      <c r="G475" s="54"/>
      <c r="S475" s="55"/>
      <c r="T475" s="54"/>
      <c r="W475" s="56" t="s">
        <v>23</v>
      </c>
      <c r="X475" s="56" t="s">
        <v>24</v>
      </c>
      <c r="Y475" s="56" t="s">
        <v>25</v>
      </c>
      <c r="Z475" s="56" t="s">
        <v>26</v>
      </c>
      <c r="AA475" s="56" t="s">
        <v>27</v>
      </c>
      <c r="AB475" s="56"/>
      <c r="AC475" s="56" t="s">
        <v>28</v>
      </c>
      <c r="AD475" s="56" t="s">
        <v>29</v>
      </c>
      <c r="AE475" s="56" t="s">
        <v>30</v>
      </c>
      <c r="AF475" s="56" t="s">
        <v>23</v>
      </c>
      <c r="AG475" s="56" t="s">
        <v>24</v>
      </c>
      <c r="AH475" s="56" t="s">
        <v>25</v>
      </c>
      <c r="AI475" s="56" t="s">
        <v>26</v>
      </c>
      <c r="AJ475" s="56" t="s">
        <v>27</v>
      </c>
      <c r="AK475" s="56"/>
      <c r="AL475" s="56" t="s">
        <v>31</v>
      </c>
      <c r="AM475" s="53"/>
      <c r="AN475" s="56" t="s">
        <v>32</v>
      </c>
      <c r="AO475" s="56" t="s">
        <v>33</v>
      </c>
      <c r="AP475" s="56" t="s">
        <v>34</v>
      </c>
      <c r="AQ475" s="56" t="s">
        <v>35</v>
      </c>
      <c r="AR475" s="56" t="s">
        <v>36</v>
      </c>
      <c r="AS475" s="56" t="s">
        <v>37</v>
      </c>
      <c r="AT475" s="56" t="s">
        <v>38</v>
      </c>
      <c r="AU475" s="56"/>
    </row>
    <row r="476" spans="1:47" s="23" customFormat="1">
      <c r="A476" s="52"/>
      <c r="B476" s="52"/>
      <c r="C476" s="52"/>
      <c r="G476" s="54"/>
      <c r="S476" s="55"/>
      <c r="T476" s="54"/>
      <c r="W476" s="57">
        <v>145</v>
      </c>
      <c r="X476" s="57">
        <v>160</v>
      </c>
      <c r="Y476" s="57">
        <v>170</v>
      </c>
      <c r="Z476" s="57">
        <v>180</v>
      </c>
      <c r="AA476" s="57">
        <v>190</v>
      </c>
      <c r="AB476" s="57"/>
      <c r="AC476" s="57">
        <v>100</v>
      </c>
      <c r="AD476" s="57">
        <v>115</v>
      </c>
      <c r="AE476" s="57">
        <v>130</v>
      </c>
      <c r="AF476" s="57">
        <v>145</v>
      </c>
      <c r="AG476" s="57">
        <v>160</v>
      </c>
      <c r="AH476" s="57">
        <v>170</v>
      </c>
      <c r="AI476" s="57">
        <v>180</v>
      </c>
      <c r="AJ476" s="57">
        <v>190</v>
      </c>
      <c r="AK476" s="57"/>
      <c r="AL476" s="57">
        <v>115</v>
      </c>
      <c r="AM476" s="53"/>
      <c r="AN476" s="57">
        <v>135</v>
      </c>
      <c r="AO476" s="57">
        <v>150</v>
      </c>
      <c r="AP476" s="57">
        <v>165</v>
      </c>
      <c r="AQ476" s="57">
        <v>180</v>
      </c>
      <c r="AR476" s="57">
        <v>190</v>
      </c>
      <c r="AS476" s="57">
        <v>200</v>
      </c>
      <c r="AT476" s="57">
        <v>210</v>
      </c>
      <c r="AU476" s="57"/>
    </row>
    <row r="477" spans="1:47" s="23" customFormat="1">
      <c r="A477" s="52"/>
      <c r="B477" s="52"/>
      <c r="C477" s="52"/>
      <c r="G477" s="54"/>
      <c r="S477" s="55"/>
      <c r="T477" s="54"/>
      <c r="W477" s="57">
        <v>165</v>
      </c>
      <c r="X477" s="57">
        <v>180</v>
      </c>
      <c r="Y477" s="57">
        <v>190</v>
      </c>
      <c r="Z477" s="57">
        <v>200</v>
      </c>
      <c r="AA477" s="57">
        <v>210</v>
      </c>
      <c r="AB477" s="57"/>
      <c r="AC477" s="57">
        <v>115</v>
      </c>
      <c r="AD477" s="57">
        <v>135</v>
      </c>
      <c r="AE477" s="57">
        <v>150</v>
      </c>
      <c r="AF477" s="57">
        <v>165</v>
      </c>
      <c r="AG477" s="57">
        <v>180</v>
      </c>
      <c r="AH477" s="57">
        <v>190</v>
      </c>
      <c r="AI477" s="57">
        <v>200</v>
      </c>
      <c r="AJ477" s="57">
        <v>210</v>
      </c>
      <c r="AK477" s="57"/>
      <c r="AL477" s="57">
        <v>130</v>
      </c>
      <c r="AM477" s="53"/>
      <c r="AN477" s="57">
        <v>150</v>
      </c>
      <c r="AO477" s="57">
        <v>165</v>
      </c>
      <c r="AP477" s="57">
        <v>185</v>
      </c>
      <c r="AQ477" s="57">
        <v>200</v>
      </c>
      <c r="AR477" s="57">
        <v>210</v>
      </c>
      <c r="AS477" s="57">
        <v>220</v>
      </c>
      <c r="AT477" s="57">
        <v>230</v>
      </c>
      <c r="AU477" s="57"/>
    </row>
    <row r="478" spans="1:47" s="23" customFormat="1">
      <c r="A478" s="52"/>
      <c r="B478" s="52"/>
      <c r="C478" s="52"/>
      <c r="G478" s="54"/>
      <c r="S478" s="55"/>
      <c r="T478" s="54"/>
      <c r="W478" s="57">
        <v>185</v>
      </c>
      <c r="X478" s="57">
        <v>200</v>
      </c>
      <c r="Y478" s="57">
        <v>210</v>
      </c>
      <c r="Z478" s="57">
        <v>220</v>
      </c>
      <c r="AA478" s="57">
        <v>230</v>
      </c>
      <c r="AB478" s="57"/>
      <c r="AC478" s="57">
        <v>130</v>
      </c>
      <c r="AD478" s="57">
        <v>150</v>
      </c>
      <c r="AE478" s="57">
        <v>165</v>
      </c>
      <c r="AF478" s="57">
        <v>185</v>
      </c>
      <c r="AG478" s="57">
        <v>200</v>
      </c>
      <c r="AH478" s="57">
        <v>210</v>
      </c>
      <c r="AI478" s="57">
        <v>220</v>
      </c>
      <c r="AJ478" s="57">
        <v>230</v>
      </c>
      <c r="AK478" s="57"/>
      <c r="AL478" s="57">
        <v>145</v>
      </c>
      <c r="AM478" s="53"/>
      <c r="AN478" s="57">
        <v>165</v>
      </c>
      <c r="AO478" s="57">
        <v>180</v>
      </c>
      <c r="AP478" s="57">
        <v>200</v>
      </c>
      <c r="AQ478" s="57">
        <v>220</v>
      </c>
      <c r="AR478" s="57">
        <v>230</v>
      </c>
      <c r="AS478" s="57">
        <v>240</v>
      </c>
      <c r="AT478" s="57">
        <v>250</v>
      </c>
      <c r="AU478" s="57"/>
    </row>
    <row r="479" spans="1:47" s="23" customFormat="1">
      <c r="A479" s="52"/>
      <c r="B479" s="52"/>
      <c r="C479" s="52"/>
      <c r="G479" s="54"/>
      <c r="S479" s="55"/>
      <c r="T479" s="54"/>
      <c r="W479" s="57">
        <v>200</v>
      </c>
      <c r="X479" s="57">
        <v>220</v>
      </c>
      <c r="Y479" s="57">
        <v>230</v>
      </c>
      <c r="Z479" s="57">
        <v>240</v>
      </c>
      <c r="AA479" s="57">
        <v>250</v>
      </c>
      <c r="AB479" s="57"/>
      <c r="AC479" s="57">
        <v>145</v>
      </c>
      <c r="AD479" s="57">
        <v>165</v>
      </c>
      <c r="AE479" s="57">
        <v>180</v>
      </c>
      <c r="AF479" s="57">
        <v>200</v>
      </c>
      <c r="AG479" s="57">
        <v>220</v>
      </c>
      <c r="AH479" s="57">
        <v>230</v>
      </c>
      <c r="AI479" s="57">
        <v>240</v>
      </c>
      <c r="AJ479" s="57">
        <v>250</v>
      </c>
      <c r="AK479" s="57"/>
      <c r="AL479" s="57">
        <v>175</v>
      </c>
      <c r="AM479" s="53"/>
      <c r="AN479" s="57">
        <v>195</v>
      </c>
      <c r="AO479" s="57">
        <v>215</v>
      </c>
      <c r="AP479" s="57">
        <v>235</v>
      </c>
      <c r="AQ479" s="57">
        <v>250</v>
      </c>
      <c r="AR479" s="57">
        <v>260</v>
      </c>
      <c r="AS479" s="57">
        <v>275</v>
      </c>
      <c r="AT479" s="57">
        <v>280</v>
      </c>
      <c r="AU479" s="57"/>
    </row>
    <row r="480" spans="1:47" s="23" customFormat="1">
      <c r="A480" s="52"/>
      <c r="B480" s="52"/>
      <c r="C480" s="52"/>
      <c r="G480" s="54"/>
      <c r="S480" s="55"/>
      <c r="T480" s="54"/>
      <c r="W480" s="57">
        <v>235</v>
      </c>
      <c r="X480" s="57">
        <v>250</v>
      </c>
      <c r="Y480" s="57">
        <v>260</v>
      </c>
      <c r="Z480" s="57">
        <v>275</v>
      </c>
      <c r="AA480" s="57">
        <v>280</v>
      </c>
      <c r="AB480" s="57"/>
      <c r="AC480" s="57">
        <v>175</v>
      </c>
      <c r="AD480" s="57">
        <v>195</v>
      </c>
      <c r="AE480" s="57">
        <v>215</v>
      </c>
      <c r="AF480" s="57">
        <v>235</v>
      </c>
      <c r="AG480" s="57">
        <v>250</v>
      </c>
      <c r="AH480" s="57">
        <v>260</v>
      </c>
      <c r="AI480" s="57">
        <v>275</v>
      </c>
      <c r="AJ480" s="57">
        <v>280</v>
      </c>
      <c r="AK480" s="57"/>
      <c r="AL480" s="57">
        <v>210</v>
      </c>
      <c r="AM480" s="53"/>
      <c r="AN480" s="57">
        <v>230</v>
      </c>
      <c r="AO480" s="57">
        <v>250</v>
      </c>
      <c r="AP480" s="57">
        <v>270</v>
      </c>
      <c r="AQ480" s="57">
        <v>290</v>
      </c>
      <c r="AR480" s="57">
        <v>300</v>
      </c>
      <c r="AS480" s="57">
        <v>310</v>
      </c>
      <c r="AT480" s="57">
        <v>325</v>
      </c>
      <c r="AU480" s="57"/>
    </row>
    <row r="481" spans="1:47" s="23" customFormat="1">
      <c r="A481" s="52"/>
      <c r="B481" s="52"/>
      <c r="C481" s="52"/>
      <c r="G481" s="54"/>
      <c r="S481" s="55"/>
      <c r="T481" s="54"/>
      <c r="W481" s="57">
        <v>270</v>
      </c>
      <c r="X481" s="57">
        <v>290</v>
      </c>
      <c r="Y481" s="57">
        <v>300</v>
      </c>
      <c r="Z481" s="57">
        <v>310</v>
      </c>
      <c r="AA481" s="57">
        <v>325</v>
      </c>
      <c r="AB481" s="57"/>
      <c r="AC481" s="57">
        <v>210</v>
      </c>
      <c r="AD481" s="57">
        <v>230</v>
      </c>
      <c r="AE481" s="57">
        <v>250</v>
      </c>
      <c r="AF481" s="57">
        <v>270</v>
      </c>
      <c r="AG481" s="57">
        <v>290</v>
      </c>
      <c r="AH481" s="57">
        <v>300</v>
      </c>
      <c r="AI481" s="57">
        <v>310</v>
      </c>
      <c r="AJ481" s="57">
        <v>325</v>
      </c>
      <c r="AK481" s="57"/>
      <c r="AL481" s="57">
        <v>230</v>
      </c>
      <c r="AM481" s="53"/>
      <c r="AN481" s="57">
        <v>255</v>
      </c>
      <c r="AO481" s="57">
        <v>275</v>
      </c>
      <c r="AP481" s="57">
        <v>300</v>
      </c>
      <c r="AQ481" s="57">
        <v>315</v>
      </c>
      <c r="AR481" s="57">
        <v>335</v>
      </c>
      <c r="AS481" s="57">
        <v>345</v>
      </c>
      <c r="AT481" s="57">
        <v>355</v>
      </c>
      <c r="AU481" s="57"/>
    </row>
    <row r="482" spans="1:47" s="23" customFormat="1">
      <c r="A482" s="52"/>
      <c r="B482" s="52"/>
      <c r="C482" s="52"/>
      <c r="G482" s="54"/>
      <c r="S482" s="55"/>
      <c r="T482" s="54"/>
      <c r="W482" s="57">
        <v>320</v>
      </c>
      <c r="X482" s="57">
        <v>335</v>
      </c>
      <c r="Y482" s="57">
        <v>355</v>
      </c>
      <c r="Z482" s="57">
        <v>370</v>
      </c>
      <c r="AA482" s="57">
        <v>380</v>
      </c>
      <c r="AB482" s="57"/>
      <c r="AC482" s="57">
        <v>245</v>
      </c>
      <c r="AD482" s="57">
        <v>270</v>
      </c>
      <c r="AE482" s="57">
        <v>295</v>
      </c>
      <c r="AF482" s="57">
        <v>320</v>
      </c>
      <c r="AG482" s="57">
        <v>335</v>
      </c>
      <c r="AH482" s="57">
        <v>355</v>
      </c>
      <c r="AI482" s="57">
        <v>370</v>
      </c>
      <c r="AJ482" s="57">
        <v>380</v>
      </c>
      <c r="AK482" s="57"/>
      <c r="AL482" s="57">
        <v>245</v>
      </c>
      <c r="AM482" s="53"/>
      <c r="AN482" s="57">
        <v>270</v>
      </c>
      <c r="AO482" s="57">
        <v>295</v>
      </c>
      <c r="AP482" s="57">
        <v>320</v>
      </c>
      <c r="AQ482" s="57">
        <v>335</v>
      </c>
      <c r="AR482" s="57">
        <v>355</v>
      </c>
      <c r="AS482" s="57">
        <v>370</v>
      </c>
      <c r="AT482" s="57">
        <v>380</v>
      </c>
      <c r="AU482" s="57"/>
    </row>
    <row r="483" spans="1:47" s="23" customFormat="1">
      <c r="A483" s="52"/>
      <c r="B483" s="52"/>
      <c r="C483" s="52"/>
      <c r="G483" s="54"/>
      <c r="S483" s="55"/>
      <c r="T483" s="54"/>
      <c r="AM483" s="53"/>
    </row>
    <row r="484" spans="1:47" s="23" customFormat="1">
      <c r="A484" s="52"/>
      <c r="B484" s="52"/>
      <c r="C484" s="52"/>
      <c r="G484" s="54"/>
      <c r="S484" s="55"/>
      <c r="T484" s="54"/>
      <c r="AM484" s="53"/>
    </row>
    <row r="485" spans="1:47" s="23" customFormat="1">
      <c r="A485" s="52"/>
      <c r="B485" s="52"/>
      <c r="C485" s="52"/>
      <c r="G485" s="54"/>
      <c r="S485" s="55"/>
      <c r="T485" s="54"/>
      <c r="AM485" s="53"/>
    </row>
    <row r="486" spans="1:47" s="23" customFormat="1">
      <c r="A486" s="52"/>
      <c r="B486" s="52"/>
      <c r="C486" s="52"/>
      <c r="G486" s="54"/>
      <c r="S486" s="55"/>
      <c r="T486" s="54"/>
      <c r="AM486" s="53"/>
    </row>
    <row r="487" spans="1:47" s="23" customFormat="1">
      <c r="A487" s="52"/>
      <c r="B487" s="52"/>
      <c r="C487" s="52"/>
      <c r="G487" s="54"/>
      <c r="S487" s="55"/>
      <c r="T487" s="54"/>
      <c r="AM487" s="53"/>
    </row>
    <row r="488" spans="1:47" s="23" customFormat="1">
      <c r="A488" s="52"/>
      <c r="B488" s="52"/>
      <c r="C488" s="52"/>
      <c r="G488" s="54"/>
      <c r="S488" s="55"/>
      <c r="T488" s="54"/>
      <c r="AM488" s="53"/>
    </row>
    <row r="489" spans="1:47" s="23" customFormat="1">
      <c r="A489" s="52"/>
      <c r="B489" s="52"/>
      <c r="C489" s="52"/>
      <c r="G489" s="54"/>
      <c r="S489" s="55"/>
      <c r="T489" s="54"/>
      <c r="AM489" s="53"/>
    </row>
    <row r="490" spans="1:47" s="23" customFormat="1">
      <c r="A490" s="52"/>
      <c r="B490" s="52"/>
      <c r="C490" s="52"/>
      <c r="G490" s="54"/>
      <c r="S490" s="55"/>
      <c r="T490" s="54"/>
      <c r="AM490" s="53"/>
    </row>
    <row r="491" spans="1:47" s="23" customFormat="1">
      <c r="A491" s="52"/>
      <c r="B491" s="52"/>
      <c r="C491" s="52"/>
      <c r="G491" s="54"/>
      <c r="S491" s="55"/>
      <c r="T491" s="54"/>
      <c r="AM491" s="53"/>
    </row>
    <row r="492" spans="1:47" s="23" customFormat="1">
      <c r="A492" s="52"/>
      <c r="B492" s="52"/>
      <c r="C492" s="52"/>
      <c r="G492" s="54"/>
      <c r="S492" s="55"/>
      <c r="T492" s="54"/>
      <c r="AM492" s="53"/>
    </row>
    <row r="493" spans="1:47" s="23" customFormat="1">
      <c r="A493" s="52"/>
      <c r="B493" s="52"/>
      <c r="C493" s="52"/>
      <c r="G493" s="54"/>
      <c r="S493" s="55"/>
      <c r="T493" s="54"/>
      <c r="AM493" s="53"/>
    </row>
    <row r="494" spans="1:47" s="23" customFormat="1">
      <c r="A494" s="52"/>
      <c r="B494" s="52"/>
      <c r="C494" s="52"/>
      <c r="G494" s="54"/>
      <c r="S494" s="55"/>
      <c r="T494" s="54"/>
      <c r="AM494" s="53"/>
    </row>
    <row r="495" spans="1:47" s="23" customFormat="1">
      <c r="A495" s="52"/>
      <c r="B495" s="52"/>
      <c r="C495" s="52"/>
      <c r="G495" s="54"/>
      <c r="S495" s="55"/>
      <c r="T495" s="54"/>
      <c r="AM495" s="53"/>
    </row>
    <row r="496" spans="1:47" s="23" customFormat="1">
      <c r="A496" s="52"/>
      <c r="B496" s="52"/>
      <c r="C496" s="52"/>
      <c r="G496" s="54"/>
      <c r="S496" s="55"/>
      <c r="T496" s="54"/>
      <c r="AM496" s="53"/>
    </row>
    <row r="497" spans="1:39" s="23" customFormat="1">
      <c r="A497" s="52"/>
      <c r="B497" s="52"/>
      <c r="C497" s="52"/>
      <c r="G497" s="54"/>
      <c r="S497" s="55"/>
      <c r="T497" s="54"/>
      <c r="AM497" s="53"/>
    </row>
    <row r="498" spans="1:39" s="23" customFormat="1">
      <c r="A498" s="52"/>
      <c r="B498" s="52"/>
      <c r="C498" s="52"/>
      <c r="G498" s="54"/>
      <c r="S498" s="55"/>
      <c r="T498" s="54"/>
      <c r="AM498" s="53"/>
    </row>
    <row r="499" spans="1:39" s="23" customFormat="1">
      <c r="A499" s="52"/>
      <c r="B499" s="52"/>
      <c r="C499" s="52"/>
      <c r="G499" s="54"/>
      <c r="S499" s="55"/>
      <c r="T499" s="54"/>
      <c r="AM499" s="53"/>
    </row>
    <row r="500" spans="1:39" s="23" customFormat="1">
      <c r="A500" s="52"/>
      <c r="B500" s="52"/>
      <c r="C500" s="52"/>
      <c r="G500" s="54"/>
      <c r="S500" s="55"/>
      <c r="T500" s="54"/>
      <c r="AM500" s="53"/>
    </row>
    <row r="501" spans="1:39" s="23" customFormat="1">
      <c r="A501" s="52"/>
      <c r="B501" s="52"/>
      <c r="C501" s="52"/>
      <c r="G501" s="54"/>
      <c r="S501" s="55"/>
      <c r="T501" s="54"/>
      <c r="AM501" s="53"/>
    </row>
    <row r="502" spans="1:39" s="23" customFormat="1">
      <c r="A502" s="52"/>
      <c r="B502" s="52"/>
      <c r="C502" s="52"/>
      <c r="G502" s="54"/>
      <c r="S502" s="55"/>
      <c r="T502" s="54"/>
      <c r="AM502" s="53"/>
    </row>
    <row r="503" spans="1:39" s="23" customFormat="1">
      <c r="A503" s="52"/>
      <c r="B503" s="52"/>
      <c r="C503" s="52"/>
      <c r="G503" s="54"/>
      <c r="S503" s="55"/>
      <c r="T503" s="54"/>
      <c r="AM503" s="53"/>
    </row>
    <row r="504" spans="1:39" s="23" customFormat="1">
      <c r="A504" s="52"/>
      <c r="B504" s="52"/>
      <c r="C504" s="52"/>
      <c r="G504" s="54"/>
      <c r="S504" s="55"/>
      <c r="T504" s="54"/>
      <c r="AM504" s="53"/>
    </row>
    <row r="505" spans="1:39" s="23" customFormat="1">
      <c r="A505" s="52"/>
      <c r="B505" s="52"/>
      <c r="C505" s="52"/>
      <c r="G505" s="54"/>
      <c r="S505" s="55"/>
      <c r="T505" s="54"/>
      <c r="AM505" s="53"/>
    </row>
    <row r="506" spans="1:39" s="23" customFormat="1">
      <c r="A506" s="52"/>
      <c r="B506" s="52"/>
      <c r="C506" s="52"/>
      <c r="G506" s="54"/>
      <c r="S506" s="55"/>
      <c r="T506" s="54"/>
      <c r="AM506" s="53"/>
    </row>
    <row r="507" spans="1:39" s="23" customFormat="1">
      <c r="A507" s="52"/>
      <c r="B507" s="52"/>
      <c r="C507" s="52"/>
      <c r="G507" s="54"/>
      <c r="S507" s="55"/>
      <c r="T507" s="54"/>
      <c r="AM507" s="53"/>
    </row>
    <row r="508" spans="1:39" s="23" customFormat="1">
      <c r="A508" s="52"/>
      <c r="B508" s="52"/>
      <c r="C508" s="52"/>
      <c r="G508" s="54"/>
      <c r="S508" s="55"/>
      <c r="T508" s="54"/>
      <c r="AM508" s="53"/>
    </row>
    <row r="509" spans="1:39" s="23" customFormat="1">
      <c r="A509" s="52"/>
      <c r="B509" s="52"/>
      <c r="C509" s="52"/>
      <c r="G509" s="54"/>
      <c r="S509" s="55"/>
      <c r="T509" s="54"/>
      <c r="AM509" s="53"/>
    </row>
    <row r="510" spans="1:39" s="23" customFormat="1">
      <c r="A510" s="52"/>
      <c r="B510" s="52"/>
      <c r="C510" s="52"/>
      <c r="G510" s="54"/>
      <c r="S510" s="55"/>
      <c r="T510" s="54"/>
      <c r="AM510" s="53"/>
    </row>
    <row r="511" spans="1:39" s="23" customFormat="1">
      <c r="A511" s="52"/>
      <c r="B511" s="52"/>
      <c r="C511" s="52"/>
      <c r="G511" s="54"/>
      <c r="S511" s="55"/>
      <c r="T511" s="54"/>
      <c r="AM511" s="53"/>
    </row>
    <row r="512" spans="1:39" s="23" customFormat="1">
      <c r="A512" s="52"/>
      <c r="B512" s="52"/>
      <c r="C512" s="52"/>
      <c r="G512" s="54"/>
      <c r="S512" s="55"/>
      <c r="T512" s="54"/>
      <c r="AM512" s="53"/>
    </row>
    <row r="513" spans="1:39" s="23" customFormat="1">
      <c r="A513" s="52"/>
      <c r="B513" s="52"/>
      <c r="C513" s="52"/>
      <c r="G513" s="54"/>
      <c r="S513" s="55"/>
      <c r="T513" s="54"/>
      <c r="AM513" s="53"/>
    </row>
    <row r="514" spans="1:39" s="23" customFormat="1">
      <c r="A514" s="52"/>
      <c r="B514" s="52"/>
      <c r="C514" s="52"/>
      <c r="G514" s="54"/>
      <c r="S514" s="55"/>
      <c r="T514" s="54"/>
      <c r="AM514" s="53"/>
    </row>
    <row r="515" spans="1:39" s="23" customFormat="1">
      <c r="A515" s="52"/>
      <c r="B515" s="52"/>
      <c r="C515" s="52"/>
      <c r="G515" s="54"/>
      <c r="S515" s="55"/>
      <c r="T515" s="54"/>
      <c r="AM515" s="53"/>
    </row>
    <row r="516" spans="1:39" s="23" customFormat="1">
      <c r="A516" s="52"/>
      <c r="B516" s="52"/>
      <c r="C516" s="52"/>
      <c r="G516" s="54"/>
      <c r="S516" s="55"/>
      <c r="T516" s="54"/>
      <c r="AM516" s="53"/>
    </row>
    <row r="517" spans="1:39" s="23" customFormat="1">
      <c r="A517" s="52"/>
      <c r="B517" s="52"/>
      <c r="C517" s="52"/>
      <c r="G517" s="54"/>
      <c r="S517" s="55"/>
      <c r="T517" s="54"/>
      <c r="AM517" s="53"/>
    </row>
    <row r="518" spans="1:39" s="23" customFormat="1">
      <c r="A518" s="52"/>
      <c r="B518" s="52"/>
      <c r="C518" s="52"/>
      <c r="G518" s="54"/>
      <c r="S518" s="55"/>
      <c r="T518" s="54"/>
      <c r="AM518" s="53"/>
    </row>
    <row r="519" spans="1:39" s="23" customFormat="1">
      <c r="A519" s="52"/>
      <c r="B519" s="52"/>
      <c r="C519" s="52"/>
      <c r="G519" s="54"/>
      <c r="S519" s="55"/>
      <c r="T519" s="54"/>
      <c r="AM519" s="53"/>
    </row>
    <row r="520" spans="1:39" s="23" customFormat="1">
      <c r="A520" s="52"/>
      <c r="B520" s="52"/>
      <c r="C520" s="52"/>
      <c r="G520" s="54"/>
      <c r="S520" s="55"/>
      <c r="T520" s="54"/>
      <c r="AM520" s="53"/>
    </row>
    <row r="521" spans="1:39" s="23" customFormat="1">
      <c r="A521" s="52"/>
      <c r="B521" s="52"/>
      <c r="C521" s="52"/>
      <c r="G521" s="54"/>
      <c r="S521" s="55"/>
      <c r="T521" s="54"/>
      <c r="AM521" s="53"/>
    </row>
    <row r="522" spans="1:39" s="23" customFormat="1">
      <c r="A522" s="52"/>
      <c r="B522" s="52"/>
      <c r="C522" s="52"/>
      <c r="G522" s="54"/>
      <c r="S522" s="55"/>
      <c r="T522" s="54"/>
      <c r="AM522" s="53"/>
    </row>
    <row r="523" spans="1:39" s="23" customFormat="1">
      <c r="A523" s="52"/>
      <c r="B523" s="52"/>
      <c r="C523" s="52"/>
      <c r="G523" s="54"/>
      <c r="S523" s="55"/>
      <c r="T523" s="54"/>
      <c r="AM523" s="53"/>
    </row>
    <row r="524" spans="1:39" s="23" customFormat="1">
      <c r="A524" s="52"/>
      <c r="B524" s="52"/>
      <c r="C524" s="52"/>
      <c r="G524" s="54"/>
      <c r="S524" s="55"/>
      <c r="T524" s="54"/>
      <c r="AM524" s="53"/>
    </row>
    <row r="525" spans="1:39" s="23" customFormat="1">
      <c r="A525" s="52"/>
      <c r="B525" s="52"/>
      <c r="C525" s="52"/>
      <c r="G525" s="54"/>
      <c r="S525" s="55"/>
      <c r="T525" s="54"/>
      <c r="AM525" s="53"/>
    </row>
    <row r="526" spans="1:39" s="23" customFormat="1">
      <c r="A526" s="52"/>
      <c r="B526" s="52"/>
      <c r="C526" s="52"/>
      <c r="G526" s="54"/>
      <c r="S526" s="55"/>
      <c r="T526" s="54"/>
      <c r="AM526" s="53"/>
    </row>
    <row r="527" spans="1:39" s="23" customFormat="1">
      <c r="A527" s="52"/>
      <c r="B527" s="52"/>
      <c r="C527" s="52"/>
      <c r="G527" s="54"/>
      <c r="S527" s="55"/>
      <c r="T527" s="54"/>
      <c r="AM527" s="53"/>
    </row>
    <row r="528" spans="1:39" s="23" customFormat="1">
      <c r="A528" s="52"/>
      <c r="B528" s="52"/>
      <c r="C528" s="52"/>
      <c r="G528" s="54"/>
      <c r="S528" s="55"/>
      <c r="T528" s="54"/>
      <c r="AM528" s="53"/>
    </row>
    <row r="529" spans="1:39" s="23" customFormat="1">
      <c r="A529" s="52"/>
      <c r="B529" s="52"/>
      <c r="C529" s="52"/>
      <c r="G529" s="54"/>
      <c r="S529" s="55"/>
      <c r="T529" s="54"/>
      <c r="AM529" s="53"/>
    </row>
    <row r="530" spans="1:39" s="23" customFormat="1">
      <c r="A530" s="52"/>
      <c r="B530" s="52"/>
      <c r="C530" s="52"/>
      <c r="G530" s="54"/>
      <c r="S530" s="55"/>
      <c r="T530" s="54"/>
      <c r="AM530" s="53"/>
    </row>
    <row r="531" spans="1:39" s="23" customFormat="1">
      <c r="A531" s="52"/>
      <c r="B531" s="52"/>
      <c r="C531" s="52"/>
      <c r="G531" s="54"/>
      <c r="S531" s="55"/>
      <c r="T531" s="54"/>
      <c r="AM531" s="53"/>
    </row>
    <row r="532" spans="1:39" s="23" customFormat="1">
      <c r="A532" s="52"/>
      <c r="B532" s="52"/>
      <c r="C532" s="52"/>
      <c r="G532" s="54"/>
      <c r="S532" s="55"/>
      <c r="T532" s="54"/>
      <c r="AM532" s="53"/>
    </row>
    <row r="533" spans="1:39" s="23" customFormat="1">
      <c r="A533" s="52"/>
      <c r="B533" s="52"/>
      <c r="C533" s="52"/>
      <c r="G533" s="54"/>
      <c r="S533" s="55"/>
      <c r="T533" s="54"/>
      <c r="AM533" s="53"/>
    </row>
    <row r="534" spans="1:39" s="23" customFormat="1">
      <c r="A534" s="52"/>
      <c r="B534" s="52"/>
      <c r="C534" s="52"/>
      <c r="G534" s="54"/>
      <c r="S534" s="55"/>
      <c r="T534" s="54"/>
      <c r="AM534" s="53"/>
    </row>
    <row r="535" spans="1:39" s="23" customFormat="1">
      <c r="A535" s="52"/>
      <c r="B535" s="52"/>
      <c r="C535" s="52"/>
      <c r="G535" s="54"/>
      <c r="S535" s="55"/>
      <c r="T535" s="54"/>
      <c r="AM535" s="53"/>
    </row>
    <row r="536" spans="1:39" s="23" customFormat="1">
      <c r="A536" s="52"/>
      <c r="B536" s="52"/>
      <c r="C536" s="52"/>
      <c r="G536" s="54"/>
      <c r="S536" s="55"/>
      <c r="T536" s="54"/>
      <c r="AM536" s="53"/>
    </row>
    <row r="537" spans="1:39" s="23" customFormat="1">
      <c r="A537" s="52"/>
      <c r="B537" s="52"/>
      <c r="C537" s="52"/>
      <c r="G537" s="54"/>
      <c r="S537" s="55"/>
      <c r="T537" s="54"/>
      <c r="AM537" s="53"/>
    </row>
    <row r="538" spans="1:39" s="23" customFormat="1">
      <c r="A538" s="52"/>
      <c r="B538" s="52"/>
      <c r="C538" s="52"/>
      <c r="G538" s="54"/>
      <c r="S538" s="55"/>
      <c r="T538" s="54"/>
      <c r="AM538" s="53"/>
    </row>
    <row r="539" spans="1:39" s="23" customFormat="1">
      <c r="A539" s="52"/>
      <c r="B539" s="52"/>
      <c r="C539" s="52"/>
      <c r="G539" s="54"/>
      <c r="S539" s="55"/>
      <c r="T539" s="54"/>
      <c r="AM539" s="53"/>
    </row>
    <row r="540" spans="1:39" s="23" customFormat="1">
      <c r="A540" s="52"/>
      <c r="B540" s="52"/>
      <c r="C540" s="52"/>
      <c r="G540" s="54"/>
      <c r="S540" s="55"/>
      <c r="T540" s="54"/>
      <c r="AM540" s="53"/>
    </row>
    <row r="541" spans="1:39" s="23" customFormat="1">
      <c r="A541" s="52"/>
      <c r="B541" s="52"/>
      <c r="C541" s="52"/>
      <c r="G541" s="54"/>
      <c r="S541" s="55"/>
      <c r="T541" s="54"/>
      <c r="AM541" s="53"/>
    </row>
    <row r="542" spans="1:39" s="23" customFormat="1">
      <c r="A542" s="52"/>
      <c r="B542" s="52"/>
      <c r="C542" s="52"/>
      <c r="G542" s="54"/>
      <c r="S542" s="55"/>
      <c r="T542" s="54"/>
      <c r="AM542" s="53"/>
    </row>
    <row r="543" spans="1:39" s="23" customFormat="1">
      <c r="A543" s="52"/>
      <c r="B543" s="52"/>
      <c r="C543" s="52"/>
      <c r="G543" s="54"/>
      <c r="S543" s="55"/>
      <c r="T543" s="54"/>
      <c r="AM543" s="53"/>
    </row>
    <row r="544" spans="1:39" s="23" customFormat="1">
      <c r="A544" s="52"/>
      <c r="B544" s="52"/>
      <c r="C544" s="52"/>
      <c r="G544" s="54"/>
      <c r="S544" s="55"/>
      <c r="T544" s="54"/>
      <c r="AM544" s="53"/>
    </row>
    <row r="545" spans="1:39" s="23" customFormat="1">
      <c r="A545" s="52"/>
      <c r="B545" s="52"/>
      <c r="C545" s="52"/>
      <c r="G545" s="54"/>
      <c r="S545" s="55"/>
      <c r="T545" s="54"/>
      <c r="AM545" s="53"/>
    </row>
    <row r="546" spans="1:39" s="23" customFormat="1">
      <c r="A546" s="52"/>
      <c r="B546" s="52"/>
      <c r="C546" s="52"/>
      <c r="G546" s="54"/>
      <c r="S546" s="55"/>
      <c r="T546" s="54"/>
      <c r="AM546" s="53"/>
    </row>
    <row r="547" spans="1:39" s="23" customFormat="1">
      <c r="A547" s="52"/>
      <c r="B547" s="52"/>
      <c r="C547" s="52"/>
      <c r="G547" s="54"/>
      <c r="S547" s="55"/>
      <c r="T547" s="54"/>
      <c r="AM547" s="53"/>
    </row>
    <row r="548" spans="1:39" s="23" customFormat="1">
      <c r="A548" s="52"/>
      <c r="B548" s="52"/>
      <c r="C548" s="52"/>
      <c r="G548" s="54"/>
      <c r="S548" s="55"/>
      <c r="T548" s="54"/>
      <c r="AM548" s="53"/>
    </row>
    <row r="549" spans="1:39" s="23" customFormat="1">
      <c r="A549" s="52"/>
      <c r="B549" s="52"/>
      <c r="C549" s="52"/>
      <c r="G549" s="54"/>
      <c r="S549" s="55"/>
      <c r="T549" s="54"/>
      <c r="AM549" s="53"/>
    </row>
    <row r="550" spans="1:39" s="23" customFormat="1">
      <c r="A550" s="52"/>
      <c r="B550" s="52"/>
      <c r="C550" s="52"/>
      <c r="G550" s="54"/>
      <c r="S550" s="55"/>
      <c r="T550" s="54"/>
      <c r="AM550" s="53"/>
    </row>
    <row r="551" spans="1:39" s="23" customFormat="1">
      <c r="A551" s="52"/>
      <c r="B551" s="52"/>
      <c r="C551" s="52"/>
      <c r="G551" s="54"/>
      <c r="S551" s="55"/>
      <c r="T551" s="54"/>
      <c r="AM551" s="53"/>
    </row>
    <row r="552" spans="1:39" s="23" customFormat="1">
      <c r="A552" s="52"/>
      <c r="B552" s="52"/>
      <c r="C552" s="52"/>
      <c r="G552" s="54"/>
      <c r="S552" s="55"/>
      <c r="T552" s="54"/>
      <c r="AM552" s="53"/>
    </row>
    <row r="553" spans="1:39" s="23" customFormat="1">
      <c r="A553" s="52"/>
      <c r="B553" s="52"/>
      <c r="C553" s="52"/>
      <c r="G553" s="54"/>
      <c r="S553" s="55"/>
      <c r="T553" s="54"/>
      <c r="AM553" s="53"/>
    </row>
    <row r="554" spans="1:39" s="23" customFormat="1">
      <c r="A554" s="52"/>
      <c r="B554" s="52"/>
      <c r="C554" s="52"/>
      <c r="G554" s="54"/>
      <c r="S554" s="55"/>
      <c r="T554" s="54"/>
      <c r="AM554" s="53"/>
    </row>
    <row r="555" spans="1:39" s="23" customFormat="1">
      <c r="A555" s="52"/>
      <c r="B555" s="52"/>
      <c r="C555" s="52"/>
      <c r="G555" s="54"/>
      <c r="S555" s="55"/>
      <c r="T555" s="54"/>
      <c r="AM555" s="53"/>
    </row>
    <row r="556" spans="1:39" s="23" customFormat="1">
      <c r="A556" s="52"/>
      <c r="B556" s="52"/>
      <c r="C556" s="52"/>
      <c r="G556" s="54"/>
      <c r="S556" s="55"/>
      <c r="T556" s="54"/>
      <c r="AM556" s="53"/>
    </row>
    <row r="557" spans="1:39" s="23" customFormat="1">
      <c r="A557" s="52"/>
      <c r="B557" s="52"/>
      <c r="C557" s="52"/>
      <c r="G557" s="54"/>
      <c r="S557" s="55"/>
      <c r="T557" s="54"/>
      <c r="AM557" s="53"/>
    </row>
    <row r="558" spans="1:39" s="23" customFormat="1">
      <c r="A558" s="52"/>
      <c r="B558" s="52"/>
      <c r="C558" s="52"/>
      <c r="G558" s="54"/>
      <c r="S558" s="55"/>
      <c r="T558" s="54"/>
      <c r="AM558" s="53"/>
    </row>
    <row r="559" spans="1:39" s="23" customFormat="1">
      <c r="A559" s="52"/>
      <c r="B559" s="52"/>
      <c r="C559" s="52"/>
      <c r="G559" s="54"/>
      <c r="S559" s="55"/>
      <c r="T559" s="54"/>
      <c r="AM559" s="53"/>
    </row>
    <row r="560" spans="1:39" s="23" customFormat="1">
      <c r="A560" s="52"/>
      <c r="B560" s="52"/>
      <c r="C560" s="52"/>
      <c r="G560" s="54"/>
      <c r="S560" s="55"/>
      <c r="T560" s="54"/>
      <c r="AM560" s="53"/>
    </row>
    <row r="561" spans="1:39" s="23" customFormat="1">
      <c r="A561" s="52"/>
      <c r="B561" s="52"/>
      <c r="C561" s="52"/>
      <c r="G561" s="54"/>
      <c r="S561" s="55"/>
      <c r="T561" s="54"/>
      <c r="AM561" s="53"/>
    </row>
    <row r="562" spans="1:39" s="23" customFormat="1">
      <c r="A562" s="52"/>
      <c r="B562" s="52"/>
      <c r="C562" s="52"/>
      <c r="G562" s="54"/>
      <c r="S562" s="55"/>
      <c r="T562" s="54"/>
      <c r="AM562" s="53"/>
    </row>
    <row r="563" spans="1:39" s="23" customFormat="1">
      <c r="A563" s="52"/>
      <c r="B563" s="52"/>
      <c r="C563" s="52"/>
      <c r="G563" s="54"/>
      <c r="S563" s="55"/>
      <c r="T563" s="54"/>
      <c r="AM563" s="53"/>
    </row>
    <row r="564" spans="1:39" s="23" customFormat="1">
      <c r="A564" s="52"/>
      <c r="B564" s="52"/>
      <c r="C564" s="52"/>
      <c r="G564" s="54"/>
      <c r="S564" s="55"/>
      <c r="T564" s="54"/>
      <c r="AM564" s="53"/>
    </row>
    <row r="565" spans="1:39" s="23" customFormat="1">
      <c r="A565" s="52"/>
      <c r="B565" s="52"/>
      <c r="C565" s="52"/>
      <c r="G565" s="54"/>
      <c r="S565" s="55"/>
      <c r="T565" s="54"/>
      <c r="AM565" s="53"/>
    </row>
    <row r="566" spans="1:39" s="23" customFormat="1">
      <c r="A566" s="52"/>
      <c r="B566" s="52"/>
      <c r="C566" s="52"/>
      <c r="G566" s="54"/>
      <c r="S566" s="55"/>
      <c r="T566" s="54"/>
      <c r="AM566" s="53"/>
    </row>
    <row r="567" spans="1:39" s="23" customFormat="1">
      <c r="A567" s="52"/>
      <c r="B567" s="52"/>
      <c r="C567" s="52"/>
      <c r="G567" s="54"/>
      <c r="S567" s="55"/>
      <c r="T567" s="54"/>
      <c r="AM567" s="53"/>
    </row>
    <row r="568" spans="1:39" s="23" customFormat="1">
      <c r="A568" s="52"/>
      <c r="B568" s="52"/>
      <c r="C568" s="52"/>
      <c r="G568" s="54"/>
      <c r="S568" s="55"/>
      <c r="T568" s="54"/>
      <c r="AM568" s="53"/>
    </row>
    <row r="569" spans="1:39" s="23" customFormat="1">
      <c r="A569" s="52"/>
      <c r="B569" s="52"/>
      <c r="C569" s="52"/>
      <c r="G569" s="54"/>
      <c r="S569" s="55"/>
      <c r="T569" s="54"/>
      <c r="AM569" s="53"/>
    </row>
    <row r="570" spans="1:39" s="23" customFormat="1">
      <c r="A570" s="52"/>
      <c r="B570" s="52"/>
      <c r="C570" s="52"/>
      <c r="G570" s="54"/>
      <c r="S570" s="55"/>
      <c r="T570" s="54"/>
      <c r="AM570" s="53"/>
    </row>
    <row r="571" spans="1:39" s="23" customFormat="1">
      <c r="A571" s="52"/>
      <c r="B571" s="52"/>
      <c r="C571" s="52"/>
      <c r="G571" s="54"/>
      <c r="S571" s="55"/>
      <c r="T571" s="54"/>
      <c r="AM571" s="53"/>
    </row>
    <row r="572" spans="1:39" s="23" customFormat="1">
      <c r="A572" s="52"/>
      <c r="B572" s="52"/>
      <c r="C572" s="52"/>
      <c r="G572" s="54"/>
      <c r="S572" s="55"/>
      <c r="T572" s="54"/>
      <c r="AM572" s="53"/>
    </row>
    <row r="573" spans="1:39" s="23" customFormat="1">
      <c r="A573" s="52"/>
      <c r="B573" s="52"/>
      <c r="C573" s="52"/>
      <c r="G573" s="54"/>
      <c r="S573" s="55"/>
      <c r="T573" s="54"/>
      <c r="AM573" s="53"/>
    </row>
    <row r="574" spans="1:39" s="23" customFormat="1">
      <c r="A574" s="52"/>
      <c r="B574" s="52"/>
      <c r="C574" s="52"/>
      <c r="G574" s="54"/>
      <c r="S574" s="55"/>
      <c r="T574" s="54"/>
      <c r="AM574" s="53"/>
    </row>
    <row r="575" spans="1:39" s="23" customFormat="1">
      <c r="A575" s="52"/>
      <c r="B575" s="52"/>
      <c r="C575" s="52"/>
      <c r="G575" s="54"/>
      <c r="S575" s="55"/>
      <c r="T575" s="54"/>
      <c r="AM575" s="53"/>
    </row>
    <row r="576" spans="1:39" s="23" customFormat="1">
      <c r="A576" s="52"/>
      <c r="B576" s="52"/>
      <c r="C576" s="52"/>
      <c r="G576" s="54"/>
      <c r="S576" s="55"/>
      <c r="T576" s="54"/>
      <c r="AM576" s="53"/>
    </row>
    <row r="577" spans="1:39" s="23" customFormat="1">
      <c r="A577" s="52"/>
      <c r="B577" s="52"/>
      <c r="C577" s="52"/>
      <c r="G577" s="54"/>
      <c r="S577" s="55"/>
      <c r="T577" s="54"/>
      <c r="AM577" s="53"/>
    </row>
    <row r="578" spans="1:39" s="23" customFormat="1">
      <c r="A578" s="52"/>
      <c r="B578" s="52"/>
      <c r="C578" s="52"/>
      <c r="G578" s="54"/>
      <c r="S578" s="55"/>
      <c r="T578" s="54"/>
      <c r="AM578" s="53"/>
    </row>
    <row r="579" spans="1:39" s="23" customFormat="1">
      <c r="A579" s="52"/>
      <c r="B579" s="52"/>
      <c r="C579" s="52"/>
      <c r="G579" s="54"/>
      <c r="S579" s="55"/>
      <c r="T579" s="54"/>
      <c r="AM579" s="53"/>
    </row>
    <row r="580" spans="1:39" s="23" customFormat="1">
      <c r="A580" s="52"/>
      <c r="B580" s="52"/>
      <c r="C580" s="52"/>
      <c r="G580" s="54"/>
      <c r="S580" s="55"/>
      <c r="T580" s="54"/>
      <c r="AM580" s="53"/>
    </row>
    <row r="581" spans="1:39" s="23" customFormat="1">
      <c r="A581" s="52"/>
      <c r="B581" s="52"/>
      <c r="C581" s="52"/>
      <c r="G581" s="54"/>
      <c r="S581" s="55"/>
      <c r="T581" s="54"/>
      <c r="AM581" s="53"/>
    </row>
    <row r="582" spans="1:39" s="23" customFormat="1">
      <c r="A582" s="52"/>
      <c r="B582" s="52"/>
      <c r="C582" s="52"/>
      <c r="G582" s="54"/>
      <c r="S582" s="55"/>
      <c r="T582" s="54"/>
      <c r="AM582" s="53"/>
    </row>
    <row r="583" spans="1:39" s="23" customFormat="1">
      <c r="A583" s="52"/>
      <c r="B583" s="52"/>
      <c r="C583" s="52"/>
      <c r="G583" s="54"/>
      <c r="S583" s="55"/>
      <c r="T583" s="54"/>
      <c r="AM583" s="53"/>
    </row>
    <row r="584" spans="1:39" s="23" customFormat="1">
      <c r="A584" s="52"/>
      <c r="B584" s="52"/>
      <c r="C584" s="52"/>
      <c r="G584" s="54"/>
      <c r="S584" s="55"/>
      <c r="T584" s="54"/>
      <c r="AM584" s="53"/>
    </row>
    <row r="585" spans="1:39" s="23" customFormat="1">
      <c r="A585" s="52"/>
      <c r="B585" s="52"/>
      <c r="C585" s="52"/>
      <c r="G585" s="54"/>
      <c r="S585" s="55"/>
      <c r="T585" s="54"/>
      <c r="AM585" s="53"/>
    </row>
    <row r="586" spans="1:39" s="23" customFormat="1">
      <c r="A586" s="52"/>
      <c r="B586" s="52"/>
      <c r="C586" s="52"/>
      <c r="G586" s="54"/>
      <c r="S586" s="55"/>
      <c r="T586" s="54"/>
      <c r="AM586" s="53"/>
    </row>
    <row r="587" spans="1:39" s="23" customFormat="1">
      <c r="A587" s="52"/>
      <c r="B587" s="52"/>
      <c r="C587" s="52"/>
      <c r="G587" s="54"/>
      <c r="S587" s="55"/>
      <c r="T587" s="54"/>
      <c r="AM587" s="53"/>
    </row>
    <row r="588" spans="1:39" s="23" customFormat="1">
      <c r="A588" s="52"/>
      <c r="B588" s="52"/>
      <c r="C588" s="52"/>
      <c r="G588" s="54"/>
      <c r="S588" s="55"/>
      <c r="T588" s="54"/>
      <c r="AM588" s="53"/>
    </row>
    <row r="589" spans="1:39" s="23" customFormat="1">
      <c r="A589" s="52"/>
      <c r="B589" s="52"/>
      <c r="C589" s="52"/>
      <c r="G589" s="54"/>
      <c r="S589" s="55"/>
      <c r="T589" s="54"/>
      <c r="AM589" s="53"/>
    </row>
    <row r="590" spans="1:39" s="23" customFormat="1">
      <c r="A590" s="52"/>
      <c r="B590" s="52"/>
      <c r="C590" s="52"/>
      <c r="G590" s="54"/>
      <c r="S590" s="55"/>
      <c r="T590" s="54"/>
      <c r="AM590" s="53"/>
    </row>
    <row r="591" spans="1:39" s="23" customFormat="1">
      <c r="A591" s="52"/>
      <c r="B591" s="52"/>
      <c r="C591" s="52"/>
      <c r="G591" s="54"/>
      <c r="S591" s="55"/>
      <c r="T591" s="54"/>
      <c r="AM591" s="53"/>
    </row>
    <row r="592" spans="1:39" s="23" customFormat="1">
      <c r="A592" s="52"/>
      <c r="B592" s="52"/>
      <c r="C592" s="52"/>
      <c r="G592" s="54"/>
      <c r="S592" s="55"/>
      <c r="T592" s="54"/>
      <c r="AM592" s="53"/>
    </row>
    <row r="593" spans="1:39" s="23" customFormat="1">
      <c r="A593" s="52"/>
      <c r="B593" s="52"/>
      <c r="C593" s="52"/>
      <c r="G593" s="54"/>
      <c r="S593" s="55"/>
      <c r="T593" s="54"/>
      <c r="AM593" s="53"/>
    </row>
    <row r="594" spans="1:39" s="23" customFormat="1">
      <c r="A594" s="52"/>
      <c r="B594" s="52"/>
      <c r="C594" s="52"/>
      <c r="G594" s="54"/>
      <c r="S594" s="55"/>
      <c r="T594" s="54"/>
      <c r="AM594" s="53"/>
    </row>
    <row r="595" spans="1:39" s="23" customFormat="1">
      <c r="A595" s="52"/>
      <c r="B595" s="52"/>
      <c r="C595" s="52"/>
      <c r="G595" s="54"/>
      <c r="S595" s="55"/>
      <c r="T595" s="54"/>
      <c r="AM595" s="53"/>
    </row>
    <row r="596" spans="1:39" s="23" customFormat="1">
      <c r="A596" s="52"/>
      <c r="B596" s="52"/>
      <c r="C596" s="52"/>
      <c r="G596" s="54"/>
      <c r="S596" s="55"/>
      <c r="T596" s="54"/>
      <c r="AM596" s="53"/>
    </row>
    <row r="597" spans="1:39" s="23" customFormat="1">
      <c r="A597" s="52"/>
      <c r="B597" s="52"/>
      <c r="C597" s="52"/>
      <c r="G597" s="54"/>
      <c r="S597" s="55"/>
      <c r="T597" s="54"/>
      <c r="AM597" s="53"/>
    </row>
    <row r="598" spans="1:39" s="23" customFormat="1">
      <c r="A598" s="52"/>
      <c r="B598" s="52"/>
      <c r="C598" s="52"/>
      <c r="G598" s="54"/>
      <c r="S598" s="55"/>
      <c r="T598" s="54"/>
      <c r="AM598" s="53"/>
    </row>
    <row r="599" spans="1:39" s="23" customFormat="1">
      <c r="A599" s="52"/>
      <c r="B599" s="52"/>
      <c r="C599" s="52"/>
      <c r="G599" s="54"/>
      <c r="S599" s="55"/>
      <c r="T599" s="54"/>
      <c r="AM599" s="53"/>
    </row>
    <row r="600" spans="1:39" s="23" customFormat="1">
      <c r="A600" s="52"/>
      <c r="B600" s="52"/>
      <c r="C600" s="52"/>
      <c r="G600" s="54"/>
      <c r="S600" s="55"/>
      <c r="T600" s="54"/>
      <c r="AM600" s="53"/>
    </row>
    <row r="601" spans="1:39" s="23" customFormat="1">
      <c r="A601" s="52"/>
      <c r="B601" s="52"/>
      <c r="C601" s="52"/>
      <c r="G601" s="54"/>
      <c r="S601" s="55"/>
      <c r="T601" s="54"/>
      <c r="AM601" s="53"/>
    </row>
    <row r="602" spans="1:39" s="23" customFormat="1">
      <c r="A602" s="52"/>
      <c r="B602" s="52"/>
      <c r="C602" s="52"/>
      <c r="G602" s="54"/>
      <c r="S602" s="55"/>
      <c r="T602" s="54"/>
      <c r="AM602" s="53"/>
    </row>
    <row r="603" spans="1:39" s="23" customFormat="1">
      <c r="A603" s="52"/>
      <c r="B603" s="52"/>
      <c r="C603" s="52"/>
      <c r="G603" s="54"/>
      <c r="S603" s="55"/>
      <c r="T603" s="54"/>
      <c r="AM603" s="53"/>
    </row>
    <row r="604" spans="1:39" s="23" customFormat="1">
      <c r="A604" s="52"/>
      <c r="B604" s="52"/>
      <c r="C604" s="52"/>
      <c r="G604" s="54"/>
      <c r="S604" s="55"/>
      <c r="T604" s="54"/>
      <c r="AM604" s="53"/>
    </row>
    <row r="605" spans="1:39" s="23" customFormat="1">
      <c r="A605" s="52"/>
      <c r="B605" s="52"/>
      <c r="C605" s="52"/>
      <c r="G605" s="54"/>
      <c r="S605" s="55"/>
      <c r="T605" s="54"/>
      <c r="AM605" s="53"/>
    </row>
    <row r="606" spans="1:39" s="23" customFormat="1">
      <c r="A606" s="52"/>
      <c r="B606" s="52"/>
      <c r="C606" s="52"/>
      <c r="G606" s="54"/>
      <c r="S606" s="55"/>
      <c r="T606" s="54"/>
      <c r="AM606" s="53"/>
    </row>
    <row r="607" spans="1:39" s="23" customFormat="1">
      <c r="A607" s="52"/>
      <c r="B607" s="52"/>
      <c r="C607" s="52"/>
      <c r="G607" s="54"/>
      <c r="S607" s="55"/>
      <c r="T607" s="54"/>
      <c r="AM607" s="53"/>
    </row>
    <row r="608" spans="1:39" s="23" customFormat="1">
      <c r="A608" s="52"/>
      <c r="B608" s="52"/>
      <c r="C608" s="52"/>
      <c r="G608" s="54"/>
      <c r="S608" s="55"/>
      <c r="T608" s="54"/>
      <c r="AM608" s="53"/>
    </row>
    <row r="609" spans="1:39" s="23" customFormat="1">
      <c r="A609" s="52"/>
      <c r="B609" s="52"/>
      <c r="C609" s="52"/>
      <c r="G609" s="54"/>
      <c r="S609" s="55"/>
      <c r="T609" s="54"/>
      <c r="AM609" s="53"/>
    </row>
    <row r="610" spans="1:39" s="23" customFormat="1">
      <c r="A610" s="52"/>
      <c r="B610" s="52"/>
      <c r="C610" s="52"/>
      <c r="G610" s="54"/>
      <c r="S610" s="55"/>
      <c r="T610" s="54"/>
      <c r="AM610" s="53"/>
    </row>
    <row r="611" spans="1:39" s="23" customFormat="1">
      <c r="A611" s="52"/>
      <c r="B611" s="52"/>
      <c r="C611" s="52"/>
      <c r="G611" s="54"/>
      <c r="S611" s="55"/>
      <c r="T611" s="54"/>
      <c r="AM611" s="53"/>
    </row>
    <row r="612" spans="1:39" s="23" customFormat="1">
      <c r="A612" s="52"/>
      <c r="B612" s="52"/>
      <c r="C612" s="52"/>
      <c r="G612" s="54"/>
      <c r="S612" s="55"/>
      <c r="T612" s="54"/>
      <c r="AM612" s="53"/>
    </row>
    <row r="613" spans="1:39" s="23" customFormat="1">
      <c r="A613" s="52"/>
      <c r="B613" s="52"/>
      <c r="C613" s="52"/>
      <c r="G613" s="54"/>
      <c r="S613" s="55"/>
      <c r="T613" s="54"/>
      <c r="AM613" s="53"/>
    </row>
    <row r="614" spans="1:39" s="23" customFormat="1">
      <c r="A614" s="52"/>
      <c r="B614" s="52"/>
      <c r="C614" s="52"/>
      <c r="G614" s="54"/>
      <c r="S614" s="55"/>
      <c r="T614" s="54"/>
      <c r="AM614" s="53"/>
    </row>
    <row r="615" spans="1:39" s="23" customFormat="1">
      <c r="A615" s="52"/>
      <c r="B615" s="52"/>
      <c r="C615" s="52"/>
      <c r="G615" s="54"/>
      <c r="S615" s="55"/>
      <c r="T615" s="54"/>
      <c r="AM615" s="53"/>
    </row>
    <row r="616" spans="1:39" s="23" customFormat="1">
      <c r="A616" s="52"/>
      <c r="B616" s="52"/>
      <c r="C616" s="52"/>
      <c r="G616" s="54"/>
      <c r="S616" s="55"/>
      <c r="T616" s="54"/>
      <c r="AM616" s="53"/>
    </row>
    <row r="617" spans="1:39" s="23" customFormat="1">
      <c r="A617" s="52"/>
      <c r="B617" s="52"/>
      <c r="C617" s="52"/>
      <c r="G617" s="54"/>
      <c r="S617" s="55"/>
      <c r="T617" s="54"/>
      <c r="AM617" s="53"/>
    </row>
    <row r="618" spans="1:39" s="23" customFormat="1">
      <c r="A618" s="52"/>
      <c r="B618" s="52"/>
      <c r="C618" s="52"/>
      <c r="G618" s="54"/>
      <c r="S618" s="55"/>
      <c r="T618" s="54"/>
      <c r="AM618" s="53"/>
    </row>
    <row r="619" spans="1:39" s="23" customFormat="1">
      <c r="A619" s="52"/>
      <c r="B619" s="52"/>
      <c r="C619" s="52"/>
      <c r="G619" s="54"/>
      <c r="S619" s="55"/>
      <c r="T619" s="54"/>
      <c r="AM619" s="53"/>
    </row>
    <row r="620" spans="1:39" s="23" customFormat="1">
      <c r="A620" s="52"/>
      <c r="B620" s="52"/>
      <c r="C620" s="52"/>
      <c r="G620" s="54"/>
      <c r="S620" s="55"/>
      <c r="T620" s="54"/>
      <c r="AM620" s="53"/>
    </row>
    <row r="621" spans="1:39" s="23" customFormat="1">
      <c r="A621" s="52"/>
      <c r="B621" s="52"/>
      <c r="C621" s="52"/>
      <c r="G621" s="54"/>
      <c r="S621" s="55"/>
      <c r="T621" s="54"/>
      <c r="AM621" s="53"/>
    </row>
    <row r="622" spans="1:39" s="23" customFormat="1">
      <c r="A622" s="52"/>
      <c r="B622" s="52"/>
      <c r="C622" s="52"/>
      <c r="G622" s="54"/>
      <c r="S622" s="55"/>
      <c r="T622" s="54"/>
      <c r="AM622" s="53"/>
    </row>
    <row r="623" spans="1:39" s="23" customFormat="1">
      <c r="A623" s="52"/>
      <c r="B623" s="52"/>
      <c r="C623" s="52"/>
      <c r="G623" s="54"/>
      <c r="S623" s="55"/>
      <c r="T623" s="54"/>
      <c r="AM623" s="53"/>
    </row>
    <row r="624" spans="1:39" s="23" customFormat="1">
      <c r="A624" s="52"/>
      <c r="B624" s="52"/>
      <c r="C624" s="52"/>
      <c r="G624" s="54"/>
      <c r="S624" s="55"/>
      <c r="T624" s="54"/>
      <c r="AM624" s="53"/>
    </row>
    <row r="625" spans="1:39" s="23" customFormat="1">
      <c r="A625" s="52"/>
      <c r="B625" s="52"/>
      <c r="C625" s="52"/>
      <c r="G625" s="54"/>
      <c r="S625" s="55"/>
      <c r="T625" s="54"/>
      <c r="AM625" s="53"/>
    </row>
    <row r="626" spans="1:39" s="23" customFormat="1">
      <c r="A626" s="52"/>
      <c r="B626" s="52"/>
      <c r="C626" s="52"/>
      <c r="G626" s="54"/>
      <c r="S626" s="55"/>
      <c r="T626" s="54"/>
      <c r="AM626" s="53"/>
    </row>
    <row r="627" spans="1:39" s="23" customFormat="1">
      <c r="A627" s="52"/>
      <c r="B627" s="52"/>
      <c r="C627" s="52"/>
      <c r="G627" s="54"/>
      <c r="S627" s="55"/>
      <c r="T627" s="54"/>
      <c r="AM627" s="53"/>
    </row>
    <row r="628" spans="1:39" s="23" customFormat="1">
      <c r="A628" s="52"/>
      <c r="B628" s="52"/>
      <c r="C628" s="52"/>
      <c r="G628" s="54"/>
      <c r="S628" s="55"/>
      <c r="T628" s="54"/>
      <c r="AM628" s="53"/>
    </row>
    <row r="629" spans="1:39" s="23" customFormat="1">
      <c r="A629" s="52"/>
      <c r="B629" s="52"/>
      <c r="C629" s="52"/>
      <c r="G629" s="54"/>
      <c r="S629" s="55"/>
      <c r="T629" s="54"/>
      <c r="AM629" s="53"/>
    </row>
    <row r="630" spans="1:39" s="23" customFormat="1">
      <c r="A630" s="52"/>
      <c r="B630" s="52"/>
      <c r="C630" s="52"/>
      <c r="G630" s="54"/>
      <c r="S630" s="55"/>
      <c r="T630" s="54"/>
      <c r="AM630" s="53"/>
    </row>
    <row r="631" spans="1:39" s="23" customFormat="1">
      <c r="A631" s="52"/>
      <c r="B631" s="52"/>
      <c r="C631" s="52"/>
      <c r="G631" s="54"/>
      <c r="S631" s="55"/>
      <c r="T631" s="54"/>
      <c r="AM631" s="53"/>
    </row>
    <row r="632" spans="1:39" s="23" customFormat="1">
      <c r="A632" s="52"/>
      <c r="B632" s="52"/>
      <c r="C632" s="52"/>
      <c r="G632" s="54"/>
      <c r="S632" s="55"/>
      <c r="T632" s="54"/>
      <c r="AM632" s="53"/>
    </row>
    <row r="633" spans="1:39" s="23" customFormat="1">
      <c r="A633" s="52"/>
      <c r="B633" s="52"/>
      <c r="C633" s="52"/>
      <c r="G633" s="54"/>
      <c r="S633" s="55"/>
      <c r="T633" s="54"/>
      <c r="AM633" s="53"/>
    </row>
    <row r="634" spans="1:39" s="23" customFormat="1">
      <c r="A634" s="52"/>
      <c r="B634" s="52"/>
      <c r="C634" s="52"/>
      <c r="G634" s="54"/>
      <c r="S634" s="55"/>
      <c r="T634" s="54"/>
      <c r="AM634" s="53"/>
    </row>
    <row r="635" spans="1:39" s="23" customFormat="1">
      <c r="A635" s="52"/>
      <c r="B635" s="52"/>
      <c r="C635" s="52"/>
      <c r="G635" s="54"/>
      <c r="S635" s="55"/>
      <c r="T635" s="54"/>
      <c r="AM635" s="53"/>
    </row>
    <row r="636" spans="1:39" s="23" customFormat="1">
      <c r="A636" s="52"/>
      <c r="B636" s="52"/>
      <c r="C636" s="52"/>
      <c r="G636" s="54"/>
      <c r="S636" s="55"/>
      <c r="T636" s="54"/>
      <c r="AM636" s="53"/>
    </row>
    <row r="637" spans="1:39" s="23" customFormat="1">
      <c r="A637" s="52"/>
      <c r="B637" s="52"/>
      <c r="C637" s="52"/>
      <c r="G637" s="54"/>
      <c r="S637" s="55"/>
      <c r="T637" s="54"/>
      <c r="AM637" s="53"/>
    </row>
    <row r="638" spans="1:39" s="23" customFormat="1">
      <c r="A638" s="52"/>
      <c r="B638" s="52"/>
      <c r="C638" s="52"/>
      <c r="G638" s="54"/>
      <c r="S638" s="55"/>
      <c r="T638" s="54"/>
      <c r="AM638" s="53"/>
    </row>
    <row r="639" spans="1:39" s="23" customFormat="1">
      <c r="A639" s="52"/>
      <c r="B639" s="52"/>
      <c r="C639" s="52"/>
      <c r="G639" s="54"/>
      <c r="S639" s="55"/>
      <c r="T639" s="54"/>
      <c r="AM639" s="53"/>
    </row>
    <row r="640" spans="1:39" s="23" customFormat="1">
      <c r="A640" s="52"/>
      <c r="B640" s="52"/>
      <c r="C640" s="52"/>
      <c r="G640" s="54"/>
      <c r="S640" s="55"/>
      <c r="T640" s="54"/>
      <c r="AM640" s="53"/>
    </row>
    <row r="641" spans="1:39" s="23" customFormat="1">
      <c r="A641" s="52"/>
      <c r="B641" s="52"/>
      <c r="C641" s="52"/>
      <c r="G641" s="54"/>
      <c r="S641" s="55"/>
      <c r="T641" s="54"/>
      <c r="AM641" s="53"/>
    </row>
    <row r="642" spans="1:39" s="23" customFormat="1">
      <c r="A642" s="52"/>
      <c r="B642" s="52"/>
      <c r="C642" s="52"/>
      <c r="G642" s="54"/>
      <c r="S642" s="55"/>
      <c r="T642" s="54"/>
      <c r="AM642" s="53"/>
    </row>
    <row r="643" spans="1:39" s="23" customFormat="1">
      <c r="A643" s="52"/>
      <c r="B643" s="52"/>
      <c r="C643" s="52"/>
      <c r="G643" s="54"/>
      <c r="S643" s="55"/>
      <c r="T643" s="54"/>
      <c r="AM643" s="53"/>
    </row>
    <row r="644" spans="1:39" s="23" customFormat="1">
      <c r="A644" s="52"/>
      <c r="B644" s="52"/>
      <c r="C644" s="52"/>
      <c r="G644" s="54"/>
      <c r="S644" s="55"/>
      <c r="T644" s="54"/>
      <c r="AM644" s="53"/>
    </row>
    <row r="645" spans="1:39" s="23" customFormat="1">
      <c r="A645" s="52"/>
      <c r="B645" s="52"/>
      <c r="C645" s="52"/>
      <c r="G645" s="54"/>
      <c r="S645" s="55"/>
      <c r="T645" s="54"/>
      <c r="AM645" s="53"/>
    </row>
    <row r="646" spans="1:39" s="23" customFormat="1">
      <c r="A646" s="52"/>
      <c r="B646" s="52"/>
      <c r="C646" s="52"/>
      <c r="G646" s="54"/>
      <c r="S646" s="55"/>
      <c r="T646" s="54"/>
      <c r="AM646" s="53"/>
    </row>
    <row r="647" spans="1:39" s="23" customFormat="1">
      <c r="A647" s="52"/>
      <c r="B647" s="52"/>
      <c r="C647" s="52"/>
      <c r="G647" s="54"/>
      <c r="S647" s="55"/>
      <c r="T647" s="54"/>
      <c r="AM647" s="53"/>
    </row>
    <row r="648" spans="1:39" s="23" customFormat="1">
      <c r="A648" s="52"/>
      <c r="B648" s="52"/>
      <c r="C648" s="52"/>
      <c r="G648" s="54"/>
      <c r="S648" s="55"/>
      <c r="T648" s="54"/>
      <c r="AM648" s="53"/>
    </row>
    <row r="649" spans="1:39" s="23" customFormat="1">
      <c r="A649" s="52"/>
      <c r="B649" s="52"/>
      <c r="C649" s="52"/>
      <c r="G649" s="54"/>
      <c r="S649" s="55"/>
      <c r="T649" s="54"/>
      <c r="AM649" s="53"/>
    </row>
    <row r="650" spans="1:39" s="23" customFormat="1">
      <c r="A650" s="52"/>
      <c r="B650" s="52"/>
      <c r="C650" s="52"/>
      <c r="G650" s="54"/>
      <c r="S650" s="55"/>
      <c r="T650" s="54"/>
      <c r="AM650" s="53"/>
    </row>
    <row r="651" spans="1:39" s="23" customFormat="1">
      <c r="A651" s="52"/>
      <c r="B651" s="52"/>
      <c r="C651" s="52"/>
      <c r="G651" s="54"/>
      <c r="S651" s="55"/>
      <c r="T651" s="54"/>
      <c r="AM651" s="53"/>
    </row>
    <row r="652" spans="1:39" s="23" customFormat="1">
      <c r="A652" s="52"/>
      <c r="B652" s="52"/>
      <c r="C652" s="52"/>
      <c r="G652" s="54"/>
      <c r="S652" s="55"/>
      <c r="T652" s="54"/>
      <c r="AM652" s="53"/>
    </row>
    <row r="653" spans="1:39" s="23" customFormat="1">
      <c r="A653" s="52"/>
      <c r="B653" s="52"/>
      <c r="C653" s="52"/>
      <c r="G653" s="54"/>
      <c r="S653" s="55"/>
      <c r="T653" s="54"/>
      <c r="AM653" s="53"/>
    </row>
    <row r="654" spans="1:39" s="23" customFormat="1">
      <c r="A654" s="52"/>
      <c r="B654" s="52"/>
      <c r="C654" s="52"/>
      <c r="G654" s="54"/>
      <c r="S654" s="55"/>
      <c r="T654" s="54"/>
      <c r="AM654" s="53"/>
    </row>
    <row r="655" spans="1:39" s="23" customFormat="1">
      <c r="A655" s="52"/>
      <c r="B655" s="52"/>
      <c r="C655" s="52"/>
      <c r="G655" s="54"/>
      <c r="S655" s="55"/>
      <c r="T655" s="54"/>
      <c r="AM655" s="53"/>
    </row>
    <row r="656" spans="1:39" s="23" customFormat="1">
      <c r="A656" s="52"/>
      <c r="B656" s="52"/>
      <c r="C656" s="52"/>
      <c r="G656" s="54"/>
      <c r="S656" s="55"/>
      <c r="T656" s="54"/>
      <c r="AM656" s="53"/>
    </row>
    <row r="657" spans="1:39" s="23" customFormat="1">
      <c r="A657" s="52"/>
      <c r="B657" s="52"/>
      <c r="C657" s="52"/>
      <c r="G657" s="54"/>
      <c r="S657" s="55"/>
      <c r="T657" s="54"/>
      <c r="AM657" s="53"/>
    </row>
    <row r="658" spans="1:39" s="23" customFormat="1">
      <c r="A658" s="52"/>
      <c r="B658" s="52"/>
      <c r="C658" s="52"/>
      <c r="G658" s="54"/>
      <c r="S658" s="55"/>
      <c r="T658" s="54"/>
      <c r="AM658" s="53"/>
    </row>
    <row r="659" spans="1:39" s="23" customFormat="1">
      <c r="A659" s="52"/>
      <c r="B659" s="52"/>
      <c r="C659" s="52"/>
      <c r="G659" s="54"/>
      <c r="S659" s="55"/>
      <c r="T659" s="54"/>
      <c r="AM659" s="53"/>
    </row>
    <row r="660" spans="1:39" s="23" customFormat="1">
      <c r="A660" s="52"/>
      <c r="B660" s="52"/>
      <c r="C660" s="52"/>
      <c r="G660" s="54"/>
      <c r="S660" s="55"/>
      <c r="T660" s="54"/>
      <c r="AM660" s="53"/>
    </row>
    <row r="661" spans="1:39" s="23" customFormat="1">
      <c r="A661" s="52"/>
      <c r="B661" s="52"/>
      <c r="C661" s="52"/>
      <c r="G661" s="54"/>
      <c r="S661" s="55"/>
      <c r="T661" s="54"/>
      <c r="AM661" s="53"/>
    </row>
    <row r="662" spans="1:39" s="23" customFormat="1">
      <c r="A662" s="52"/>
      <c r="B662" s="52"/>
      <c r="C662" s="52"/>
      <c r="G662" s="54"/>
      <c r="S662" s="55"/>
      <c r="T662" s="54"/>
      <c r="AM662" s="53"/>
    </row>
    <row r="663" spans="1:39" s="23" customFormat="1">
      <c r="A663" s="52"/>
      <c r="B663" s="52"/>
      <c r="C663" s="52"/>
      <c r="G663" s="54"/>
      <c r="S663" s="55"/>
      <c r="T663" s="54"/>
      <c r="AM663" s="53"/>
    </row>
    <row r="664" spans="1:39" s="23" customFormat="1">
      <c r="A664" s="52"/>
      <c r="B664" s="52"/>
      <c r="C664" s="52"/>
      <c r="G664" s="54"/>
      <c r="S664" s="55"/>
      <c r="T664" s="54"/>
      <c r="AM664" s="53"/>
    </row>
    <row r="665" spans="1:39" s="23" customFormat="1">
      <c r="A665" s="52"/>
      <c r="B665" s="52"/>
      <c r="C665" s="52"/>
      <c r="G665" s="54"/>
      <c r="S665" s="55"/>
      <c r="T665" s="54"/>
      <c r="AM665" s="53"/>
    </row>
    <row r="666" spans="1:39" s="23" customFormat="1">
      <c r="A666" s="52"/>
      <c r="B666" s="52"/>
      <c r="C666" s="52"/>
      <c r="G666" s="54"/>
      <c r="S666" s="55"/>
      <c r="T666" s="54"/>
      <c r="AM666" s="53"/>
    </row>
    <row r="667" spans="1:39" s="23" customFormat="1">
      <c r="A667" s="52"/>
      <c r="B667" s="52"/>
      <c r="C667" s="52"/>
      <c r="G667" s="54"/>
      <c r="S667" s="55"/>
      <c r="T667" s="54"/>
      <c r="AM667" s="53"/>
    </row>
    <row r="668" spans="1:39" s="23" customFormat="1">
      <c r="A668" s="52"/>
      <c r="B668" s="52"/>
      <c r="C668" s="52"/>
      <c r="G668" s="54"/>
      <c r="S668" s="55"/>
      <c r="T668" s="54"/>
      <c r="AM668" s="53"/>
    </row>
    <row r="669" spans="1:39" s="23" customFormat="1">
      <c r="A669" s="52"/>
      <c r="B669" s="52"/>
      <c r="C669" s="52"/>
      <c r="G669" s="54"/>
      <c r="S669" s="55"/>
      <c r="T669" s="54"/>
      <c r="AM669" s="53"/>
    </row>
    <row r="670" spans="1:39" s="23" customFormat="1">
      <c r="A670" s="52"/>
      <c r="B670" s="52"/>
      <c r="C670" s="52"/>
      <c r="G670" s="54"/>
      <c r="S670" s="55"/>
      <c r="T670" s="54"/>
      <c r="AM670" s="53"/>
    </row>
    <row r="671" spans="1:39" s="23" customFormat="1">
      <c r="A671" s="52"/>
      <c r="B671" s="52"/>
      <c r="C671" s="52"/>
      <c r="G671" s="54"/>
      <c r="S671" s="55"/>
      <c r="T671" s="54"/>
      <c r="AM671" s="53"/>
    </row>
    <row r="672" spans="1:39" s="23" customFormat="1">
      <c r="A672" s="52"/>
      <c r="B672" s="52"/>
      <c r="C672" s="52"/>
      <c r="G672" s="54"/>
      <c r="S672" s="55"/>
      <c r="T672" s="54"/>
      <c r="AM672" s="53"/>
    </row>
    <row r="673" spans="1:39" s="23" customFormat="1">
      <c r="A673" s="52"/>
      <c r="B673" s="52"/>
      <c r="C673" s="52"/>
      <c r="G673" s="54"/>
      <c r="S673" s="55"/>
      <c r="T673" s="54"/>
      <c r="AM673" s="53"/>
    </row>
    <row r="674" spans="1:39" s="23" customFormat="1">
      <c r="A674" s="52"/>
      <c r="B674" s="52"/>
      <c r="C674" s="52"/>
      <c r="G674" s="54"/>
      <c r="S674" s="55"/>
      <c r="T674" s="54"/>
      <c r="AM674" s="53"/>
    </row>
    <row r="675" spans="1:39" s="23" customFormat="1">
      <c r="A675" s="52"/>
      <c r="B675" s="52"/>
      <c r="C675" s="52"/>
      <c r="G675" s="54"/>
      <c r="S675" s="55"/>
      <c r="T675" s="54"/>
      <c r="AM675" s="53"/>
    </row>
    <row r="676" spans="1:39" s="23" customFormat="1">
      <c r="A676" s="52"/>
      <c r="B676" s="52"/>
      <c r="C676" s="52"/>
      <c r="G676" s="54"/>
      <c r="S676" s="55"/>
      <c r="T676" s="54"/>
      <c r="AM676" s="53"/>
    </row>
    <row r="677" spans="1:39" s="23" customFormat="1">
      <c r="A677" s="52"/>
      <c r="B677" s="52"/>
      <c r="C677" s="52"/>
      <c r="G677" s="54"/>
      <c r="S677" s="55"/>
      <c r="T677" s="54"/>
      <c r="AM677" s="53"/>
    </row>
    <row r="678" spans="1:39" s="23" customFormat="1">
      <c r="A678" s="52"/>
      <c r="B678" s="52"/>
      <c r="C678" s="52"/>
      <c r="G678" s="54"/>
      <c r="S678" s="55"/>
      <c r="T678" s="54"/>
      <c r="AM678" s="53"/>
    </row>
    <row r="679" spans="1:39" s="23" customFormat="1">
      <c r="A679" s="52"/>
      <c r="B679" s="52"/>
      <c r="C679" s="52"/>
      <c r="G679" s="54"/>
      <c r="S679" s="55"/>
      <c r="T679" s="54"/>
      <c r="AM679" s="53"/>
    </row>
    <row r="680" spans="1:39" s="23" customFormat="1">
      <c r="A680" s="52"/>
      <c r="B680" s="52"/>
      <c r="C680" s="52"/>
      <c r="G680" s="54"/>
      <c r="S680" s="55"/>
      <c r="T680" s="54"/>
      <c r="AM680" s="53"/>
    </row>
    <row r="681" spans="1:39" s="23" customFormat="1">
      <c r="A681" s="52"/>
      <c r="B681" s="52"/>
      <c r="C681" s="52"/>
      <c r="G681" s="54"/>
      <c r="S681" s="55"/>
      <c r="T681" s="54"/>
      <c r="AM681" s="53"/>
    </row>
    <row r="682" spans="1:39" s="23" customFormat="1">
      <c r="A682" s="52"/>
      <c r="B682" s="52"/>
      <c r="C682" s="52"/>
      <c r="G682" s="54"/>
      <c r="S682" s="55"/>
      <c r="T682" s="54"/>
      <c r="AM682" s="53"/>
    </row>
    <row r="683" spans="1:39" s="23" customFormat="1">
      <c r="A683" s="52"/>
      <c r="B683" s="52"/>
      <c r="C683" s="52"/>
      <c r="G683" s="54"/>
      <c r="S683" s="55"/>
      <c r="T683" s="54"/>
      <c r="AM683" s="53"/>
    </row>
    <row r="684" spans="1:39" s="23" customFormat="1">
      <c r="A684" s="52"/>
      <c r="B684" s="52"/>
      <c r="C684" s="52"/>
      <c r="G684" s="54"/>
      <c r="S684" s="55"/>
      <c r="T684" s="54"/>
      <c r="AM684" s="53"/>
    </row>
    <row r="685" spans="1:39" s="23" customFormat="1">
      <c r="A685" s="52"/>
      <c r="B685" s="52"/>
      <c r="C685" s="52"/>
      <c r="G685" s="54"/>
      <c r="S685" s="55"/>
      <c r="T685" s="54"/>
      <c r="AM685" s="53"/>
    </row>
    <row r="686" spans="1:39" s="23" customFormat="1">
      <c r="A686" s="52"/>
      <c r="B686" s="52"/>
      <c r="C686" s="52"/>
      <c r="G686" s="54"/>
      <c r="S686" s="55"/>
      <c r="T686" s="54"/>
      <c r="AM686" s="53"/>
    </row>
    <row r="687" spans="1:39" s="23" customFormat="1">
      <c r="A687" s="52"/>
      <c r="B687" s="52"/>
      <c r="C687" s="52"/>
      <c r="G687" s="54"/>
      <c r="S687" s="55"/>
      <c r="T687" s="54"/>
      <c r="AM687" s="53"/>
    </row>
    <row r="688" spans="1:39" s="23" customFormat="1">
      <c r="A688" s="52"/>
      <c r="B688" s="52"/>
      <c r="C688" s="52"/>
      <c r="G688" s="54"/>
      <c r="S688" s="55"/>
      <c r="T688" s="54"/>
      <c r="AM688" s="53"/>
    </row>
    <row r="689" spans="1:39" s="23" customFormat="1">
      <c r="A689" s="52"/>
      <c r="B689" s="52"/>
      <c r="C689" s="52"/>
      <c r="G689" s="54"/>
      <c r="S689" s="55"/>
      <c r="T689" s="54"/>
      <c r="AM689" s="53"/>
    </row>
    <row r="690" spans="1:39" s="23" customFormat="1">
      <c r="A690" s="52"/>
      <c r="B690" s="52"/>
      <c r="C690" s="52"/>
      <c r="G690" s="54"/>
      <c r="S690" s="55"/>
      <c r="T690" s="54"/>
      <c r="AM690" s="53"/>
    </row>
    <row r="691" spans="1:39" s="23" customFormat="1">
      <c r="A691" s="52"/>
      <c r="B691" s="52"/>
      <c r="C691" s="52"/>
      <c r="G691" s="54"/>
      <c r="S691" s="55"/>
      <c r="T691" s="54"/>
      <c r="AM691" s="53"/>
    </row>
    <row r="692" spans="1:39" s="23" customFormat="1">
      <c r="A692" s="52"/>
      <c r="B692" s="52"/>
      <c r="C692" s="52"/>
      <c r="G692" s="54"/>
      <c r="S692" s="55"/>
      <c r="T692" s="54"/>
      <c r="AM692" s="53"/>
    </row>
    <row r="693" spans="1:39" s="23" customFormat="1">
      <c r="A693" s="52"/>
      <c r="B693" s="52"/>
      <c r="C693" s="52"/>
      <c r="G693" s="54"/>
      <c r="S693" s="55"/>
      <c r="T693" s="54"/>
      <c r="AM693" s="53"/>
    </row>
    <row r="694" spans="1:39" s="23" customFormat="1">
      <c r="A694" s="52"/>
      <c r="B694" s="52"/>
      <c r="C694" s="52"/>
      <c r="G694" s="54"/>
      <c r="S694" s="55"/>
      <c r="T694" s="54"/>
      <c r="AM694" s="53"/>
    </row>
    <row r="695" spans="1:39" s="23" customFormat="1">
      <c r="A695" s="52"/>
      <c r="B695" s="52"/>
      <c r="C695" s="52"/>
      <c r="G695" s="54"/>
      <c r="S695" s="55"/>
      <c r="T695" s="54"/>
      <c r="AM695" s="53"/>
    </row>
    <row r="696" spans="1:39" s="23" customFormat="1">
      <c r="A696" s="52"/>
      <c r="B696" s="52"/>
      <c r="C696" s="52"/>
      <c r="G696" s="54"/>
      <c r="S696" s="55"/>
      <c r="T696" s="54"/>
      <c r="AM696" s="53"/>
    </row>
    <row r="697" spans="1:39" s="23" customFormat="1">
      <c r="A697" s="52"/>
      <c r="B697" s="52"/>
      <c r="C697" s="52"/>
      <c r="G697" s="54"/>
      <c r="S697" s="55"/>
      <c r="T697" s="54"/>
      <c r="AM697" s="53"/>
    </row>
    <row r="698" spans="1:39" s="23" customFormat="1">
      <c r="A698" s="52"/>
      <c r="B698" s="52"/>
      <c r="C698" s="52"/>
      <c r="G698" s="54"/>
      <c r="S698" s="55"/>
      <c r="T698" s="54"/>
      <c r="AM698" s="53"/>
    </row>
    <row r="699" spans="1:39" s="23" customFormat="1">
      <c r="A699" s="52"/>
      <c r="B699" s="52"/>
      <c r="C699" s="52"/>
      <c r="G699" s="54"/>
      <c r="S699" s="55"/>
      <c r="T699" s="54"/>
      <c r="AM699" s="53"/>
    </row>
    <row r="700" spans="1:39" s="23" customFormat="1">
      <c r="A700" s="52"/>
      <c r="B700" s="52"/>
      <c r="C700" s="52"/>
      <c r="G700" s="54"/>
      <c r="S700" s="55"/>
      <c r="T700" s="54"/>
      <c r="AM700" s="53"/>
    </row>
    <row r="701" spans="1:39" s="23" customFormat="1">
      <c r="A701" s="52"/>
      <c r="B701" s="52"/>
      <c r="C701" s="52"/>
      <c r="G701" s="54"/>
      <c r="S701" s="55"/>
      <c r="T701" s="54"/>
      <c r="AM701" s="53"/>
    </row>
    <row r="702" spans="1:39" s="23" customFormat="1">
      <c r="A702" s="52"/>
      <c r="B702" s="52"/>
      <c r="C702" s="52"/>
      <c r="G702" s="54"/>
      <c r="S702" s="55"/>
      <c r="T702" s="54"/>
      <c r="AM702" s="53"/>
    </row>
    <row r="703" spans="1:39" s="23" customFormat="1">
      <c r="A703" s="52"/>
      <c r="B703" s="52"/>
      <c r="C703" s="52"/>
      <c r="G703" s="54"/>
      <c r="S703" s="55"/>
      <c r="T703" s="54"/>
      <c r="AM703" s="53"/>
    </row>
    <row r="704" spans="1:39" s="23" customFormat="1">
      <c r="A704" s="52"/>
      <c r="B704" s="52"/>
      <c r="C704" s="52"/>
      <c r="G704" s="54"/>
      <c r="S704" s="55"/>
      <c r="T704" s="54"/>
      <c r="AM704" s="53"/>
    </row>
    <row r="705" spans="1:39" s="23" customFormat="1">
      <c r="A705" s="52"/>
      <c r="B705" s="52"/>
      <c r="C705" s="52"/>
      <c r="G705" s="54"/>
      <c r="S705" s="55"/>
      <c r="T705" s="54"/>
      <c r="AM705" s="53"/>
    </row>
    <row r="706" spans="1:39" s="23" customFormat="1">
      <c r="A706" s="52"/>
      <c r="B706" s="52"/>
      <c r="C706" s="52"/>
      <c r="G706" s="54"/>
      <c r="S706" s="55"/>
      <c r="T706" s="54"/>
      <c r="AM706" s="53"/>
    </row>
    <row r="707" spans="1:39" s="23" customFormat="1">
      <c r="A707" s="52"/>
      <c r="B707" s="52"/>
      <c r="C707" s="52"/>
      <c r="G707" s="54"/>
      <c r="S707" s="55"/>
      <c r="T707" s="54"/>
      <c r="AM707" s="53"/>
    </row>
    <row r="708" spans="1:39" s="23" customFormat="1">
      <c r="A708" s="52"/>
      <c r="B708" s="52"/>
      <c r="C708" s="52"/>
      <c r="G708" s="54"/>
      <c r="S708" s="55"/>
      <c r="T708" s="54"/>
      <c r="AM708" s="53"/>
    </row>
    <row r="709" spans="1:39" s="23" customFormat="1">
      <c r="A709" s="52"/>
      <c r="B709" s="52"/>
      <c r="C709" s="52"/>
      <c r="G709" s="54"/>
      <c r="S709" s="55"/>
      <c r="T709" s="54"/>
      <c r="AM709" s="53"/>
    </row>
    <row r="710" spans="1:39" s="23" customFormat="1">
      <c r="A710" s="52"/>
      <c r="B710" s="52"/>
      <c r="C710" s="52"/>
      <c r="G710" s="54"/>
      <c r="S710" s="55"/>
      <c r="T710" s="54"/>
      <c r="AM710" s="53"/>
    </row>
    <row r="711" spans="1:39" s="23" customFormat="1">
      <c r="A711" s="52"/>
      <c r="B711" s="52"/>
      <c r="C711" s="52"/>
      <c r="G711" s="54"/>
      <c r="S711" s="55"/>
      <c r="T711" s="54"/>
      <c r="AM711" s="53"/>
    </row>
    <row r="712" spans="1:39" s="23" customFormat="1">
      <c r="A712" s="52"/>
      <c r="B712" s="52"/>
      <c r="C712" s="52"/>
      <c r="G712" s="54"/>
      <c r="S712" s="55"/>
      <c r="T712" s="54"/>
      <c r="AM712" s="53"/>
    </row>
    <row r="713" spans="1:39" s="23" customFormat="1">
      <c r="A713" s="52"/>
      <c r="B713" s="52"/>
      <c r="C713" s="52"/>
      <c r="G713" s="54"/>
      <c r="S713" s="55"/>
      <c r="T713" s="54"/>
      <c r="AM713" s="53"/>
    </row>
    <row r="714" spans="1:39" s="23" customFormat="1">
      <c r="A714" s="52"/>
      <c r="B714" s="52"/>
      <c r="C714" s="52"/>
      <c r="G714" s="54"/>
      <c r="S714" s="55"/>
      <c r="T714" s="54"/>
      <c r="AM714" s="53"/>
    </row>
    <row r="715" spans="1:39" s="23" customFormat="1">
      <c r="A715" s="52"/>
      <c r="B715" s="52"/>
      <c r="C715" s="52"/>
      <c r="G715" s="54"/>
      <c r="S715" s="55"/>
      <c r="T715" s="54"/>
      <c r="AM715" s="53"/>
    </row>
    <row r="716" spans="1:39" s="23" customFormat="1">
      <c r="A716" s="52"/>
      <c r="B716" s="52"/>
      <c r="C716" s="52"/>
      <c r="G716" s="54"/>
      <c r="S716" s="55"/>
      <c r="T716" s="54"/>
      <c r="AM716" s="53"/>
    </row>
    <row r="717" spans="1:39" s="23" customFormat="1">
      <c r="A717" s="52"/>
      <c r="B717" s="52"/>
      <c r="C717" s="52"/>
      <c r="G717" s="54"/>
      <c r="S717" s="55"/>
      <c r="T717" s="54"/>
      <c r="AM717" s="53"/>
    </row>
    <row r="718" spans="1:39" s="23" customFormat="1">
      <c r="A718" s="52"/>
      <c r="B718" s="52"/>
      <c r="C718" s="52"/>
      <c r="G718" s="54"/>
      <c r="S718" s="55"/>
      <c r="T718" s="54"/>
      <c r="AM718" s="53"/>
    </row>
    <row r="719" spans="1:39" s="23" customFormat="1">
      <c r="A719" s="52"/>
      <c r="B719" s="52"/>
      <c r="C719" s="52"/>
      <c r="G719" s="54"/>
      <c r="S719" s="55"/>
      <c r="T719" s="54"/>
      <c r="AM719" s="53"/>
    </row>
    <row r="720" spans="1:39" s="23" customFormat="1">
      <c r="A720" s="52"/>
      <c r="B720" s="52"/>
      <c r="C720" s="52"/>
      <c r="G720" s="54"/>
      <c r="S720" s="55"/>
      <c r="T720" s="54"/>
      <c r="AM720" s="53"/>
    </row>
    <row r="721" spans="1:39" s="23" customFormat="1">
      <c r="A721" s="52"/>
      <c r="B721" s="52"/>
      <c r="C721" s="52"/>
      <c r="G721" s="54"/>
      <c r="S721" s="55"/>
      <c r="T721" s="54"/>
      <c r="AM721" s="53"/>
    </row>
    <row r="722" spans="1:39" s="23" customFormat="1">
      <c r="A722" s="52"/>
      <c r="B722" s="52"/>
      <c r="C722" s="52"/>
      <c r="G722" s="54"/>
      <c r="S722" s="55"/>
      <c r="T722" s="54"/>
      <c r="AM722" s="53"/>
    </row>
    <row r="723" spans="1:39" s="23" customFormat="1">
      <c r="A723" s="52"/>
      <c r="B723" s="52"/>
      <c r="C723" s="52"/>
      <c r="G723" s="54"/>
      <c r="S723" s="55"/>
      <c r="T723" s="54"/>
      <c r="AM723" s="53"/>
    </row>
    <row r="724" spans="1:39" s="23" customFormat="1">
      <c r="A724" s="52"/>
      <c r="B724" s="52"/>
      <c r="C724" s="52"/>
      <c r="G724" s="54"/>
      <c r="S724" s="55"/>
      <c r="T724" s="54"/>
      <c r="AM724" s="53"/>
    </row>
    <row r="725" spans="1:39" s="23" customFormat="1">
      <c r="A725" s="52"/>
      <c r="B725" s="52"/>
      <c r="C725" s="52"/>
      <c r="G725" s="54"/>
      <c r="S725" s="55"/>
      <c r="T725" s="54"/>
      <c r="AM725" s="53"/>
    </row>
    <row r="726" spans="1:39" s="23" customFormat="1">
      <c r="A726" s="52"/>
      <c r="B726" s="52"/>
      <c r="C726" s="52"/>
      <c r="G726" s="54"/>
      <c r="S726" s="55"/>
      <c r="T726" s="54"/>
      <c r="AM726" s="53"/>
    </row>
    <row r="727" spans="1:39" s="23" customFormat="1">
      <c r="A727" s="52"/>
      <c r="B727" s="52"/>
      <c r="C727" s="52"/>
      <c r="G727" s="54"/>
      <c r="S727" s="55"/>
      <c r="T727" s="54"/>
      <c r="AM727" s="53"/>
    </row>
    <row r="728" spans="1:39" s="23" customFormat="1">
      <c r="A728" s="52"/>
      <c r="B728" s="52"/>
      <c r="C728" s="52"/>
      <c r="G728" s="54"/>
      <c r="S728" s="55"/>
      <c r="T728" s="54"/>
      <c r="AM728" s="53"/>
    </row>
    <row r="729" spans="1:39" s="23" customFormat="1">
      <c r="A729" s="52"/>
      <c r="B729" s="52"/>
      <c r="C729" s="52"/>
      <c r="G729" s="54"/>
      <c r="S729" s="55"/>
      <c r="T729" s="54"/>
      <c r="AM729" s="53"/>
    </row>
    <row r="730" spans="1:39" s="23" customFormat="1">
      <c r="A730" s="52"/>
      <c r="B730" s="52"/>
      <c r="C730" s="52"/>
      <c r="G730" s="54"/>
      <c r="S730" s="55"/>
      <c r="T730" s="54"/>
      <c r="AM730" s="53"/>
    </row>
    <row r="731" spans="1:39" s="23" customFormat="1">
      <c r="A731" s="52"/>
      <c r="B731" s="52"/>
      <c r="C731" s="52"/>
      <c r="G731" s="54"/>
      <c r="S731" s="55"/>
      <c r="T731" s="54"/>
      <c r="AM731" s="53"/>
    </row>
    <row r="732" spans="1:39" s="23" customFormat="1">
      <c r="A732" s="52"/>
      <c r="B732" s="52"/>
      <c r="C732" s="52"/>
      <c r="G732" s="54"/>
      <c r="S732" s="55"/>
      <c r="T732" s="54"/>
      <c r="AM732" s="53"/>
    </row>
    <row r="733" spans="1:39" s="23" customFormat="1">
      <c r="A733" s="52"/>
      <c r="B733" s="52"/>
      <c r="C733" s="52"/>
      <c r="G733" s="54"/>
      <c r="S733" s="55"/>
      <c r="T733" s="54"/>
      <c r="AM733" s="53"/>
    </row>
    <row r="734" spans="1:39" s="23" customFormat="1">
      <c r="A734" s="52"/>
      <c r="B734" s="52"/>
      <c r="C734" s="52"/>
      <c r="G734" s="54"/>
      <c r="S734" s="55"/>
      <c r="T734" s="54"/>
      <c r="AM734" s="53"/>
    </row>
    <row r="735" spans="1:39" s="23" customFormat="1">
      <c r="A735" s="52"/>
      <c r="B735" s="52"/>
      <c r="C735" s="52"/>
      <c r="G735" s="54"/>
      <c r="S735" s="55"/>
      <c r="T735" s="54"/>
      <c r="AM735" s="53"/>
    </row>
    <row r="736" spans="1:39" s="23" customFormat="1">
      <c r="A736" s="52"/>
      <c r="B736" s="52"/>
      <c r="C736" s="52"/>
      <c r="G736" s="54"/>
      <c r="S736" s="55"/>
      <c r="T736" s="54"/>
      <c r="AM736" s="53"/>
    </row>
    <row r="737" spans="1:39" s="23" customFormat="1">
      <c r="A737" s="52"/>
      <c r="B737" s="52"/>
      <c r="C737" s="52"/>
      <c r="G737" s="54"/>
      <c r="S737" s="55"/>
      <c r="T737" s="54"/>
      <c r="AM737" s="53"/>
    </row>
    <row r="738" spans="1:39" s="23" customFormat="1">
      <c r="A738" s="52"/>
      <c r="B738" s="52"/>
      <c r="C738" s="52"/>
      <c r="G738" s="54"/>
      <c r="S738" s="55"/>
      <c r="T738" s="54"/>
      <c r="AM738" s="53"/>
    </row>
    <row r="739" spans="1:39" s="23" customFormat="1">
      <c r="A739" s="52"/>
      <c r="B739" s="52"/>
      <c r="C739" s="52"/>
      <c r="G739" s="54"/>
      <c r="S739" s="55"/>
      <c r="T739" s="54"/>
      <c r="AM739" s="53"/>
    </row>
    <row r="740" spans="1:39" s="23" customFormat="1">
      <c r="A740" s="52"/>
      <c r="B740" s="52"/>
      <c r="C740" s="52"/>
      <c r="G740" s="54"/>
      <c r="S740" s="55"/>
      <c r="T740" s="54"/>
      <c r="AM740" s="53"/>
    </row>
    <row r="741" spans="1:39" s="23" customFormat="1">
      <c r="A741" s="52"/>
      <c r="B741" s="52"/>
      <c r="C741" s="52"/>
      <c r="G741" s="54"/>
      <c r="S741" s="55"/>
      <c r="T741" s="54"/>
      <c r="AM741" s="53"/>
    </row>
    <row r="742" spans="1:39" s="23" customFormat="1">
      <c r="A742" s="52"/>
      <c r="B742" s="52"/>
      <c r="C742" s="52"/>
      <c r="G742" s="54"/>
      <c r="S742" s="55"/>
      <c r="T742" s="54"/>
      <c r="AM742" s="53"/>
    </row>
    <row r="743" spans="1:39" s="23" customFormat="1">
      <c r="A743" s="52"/>
      <c r="B743" s="52"/>
      <c r="C743" s="52"/>
      <c r="G743" s="54"/>
      <c r="S743" s="55"/>
      <c r="T743" s="54"/>
      <c r="AM743" s="53"/>
    </row>
    <row r="744" spans="1:39" s="23" customFormat="1">
      <c r="A744" s="52"/>
      <c r="B744" s="52"/>
      <c r="C744" s="52"/>
      <c r="G744" s="54"/>
      <c r="S744" s="55"/>
      <c r="T744" s="54"/>
      <c r="AM744" s="53"/>
    </row>
    <row r="745" spans="1:39" s="23" customFormat="1">
      <c r="A745" s="52"/>
      <c r="B745" s="52"/>
      <c r="C745" s="52"/>
      <c r="G745" s="54"/>
      <c r="S745" s="55"/>
      <c r="T745" s="54"/>
      <c r="AM745" s="53"/>
    </row>
    <row r="746" spans="1:39" s="23" customFormat="1">
      <c r="A746" s="52"/>
      <c r="B746" s="52"/>
      <c r="C746" s="52"/>
      <c r="G746" s="54"/>
      <c r="S746" s="55"/>
      <c r="T746" s="54"/>
      <c r="AM746" s="53"/>
    </row>
    <row r="747" spans="1:39" s="23" customFormat="1">
      <c r="A747" s="52"/>
      <c r="B747" s="52"/>
      <c r="C747" s="52"/>
      <c r="G747" s="54"/>
      <c r="S747" s="55"/>
      <c r="T747" s="54"/>
      <c r="AM747" s="53"/>
    </row>
    <row r="748" spans="1:39" s="23" customFormat="1">
      <c r="A748" s="52"/>
      <c r="B748" s="52"/>
      <c r="C748" s="52"/>
      <c r="G748" s="54"/>
      <c r="S748" s="55"/>
      <c r="T748" s="54"/>
      <c r="AM748" s="53"/>
    </row>
    <row r="749" spans="1:39" s="23" customFormat="1">
      <c r="A749" s="52"/>
      <c r="B749" s="52"/>
      <c r="C749" s="52"/>
      <c r="G749" s="54"/>
      <c r="S749" s="55"/>
      <c r="T749" s="54"/>
      <c r="AM749" s="53"/>
    </row>
    <row r="750" spans="1:39" s="23" customFormat="1">
      <c r="A750" s="52"/>
      <c r="B750" s="52"/>
      <c r="C750" s="52"/>
      <c r="G750" s="54"/>
      <c r="S750" s="55"/>
      <c r="T750" s="54"/>
      <c r="AM750" s="53"/>
    </row>
    <row r="751" spans="1:39" s="23" customFormat="1">
      <c r="A751" s="52"/>
      <c r="B751" s="52"/>
      <c r="C751" s="52"/>
      <c r="G751" s="54"/>
      <c r="S751" s="55"/>
      <c r="T751" s="54"/>
      <c r="AM751" s="53"/>
    </row>
    <row r="752" spans="1:39" s="23" customFormat="1">
      <c r="A752" s="52"/>
      <c r="B752" s="52"/>
      <c r="C752" s="52"/>
      <c r="G752" s="54"/>
      <c r="S752" s="55"/>
      <c r="T752" s="54"/>
      <c r="AM752" s="53"/>
    </row>
    <row r="753" spans="1:39" s="23" customFormat="1">
      <c r="A753" s="52"/>
      <c r="B753" s="52"/>
      <c r="C753" s="52"/>
      <c r="G753" s="54"/>
      <c r="S753" s="55"/>
      <c r="T753" s="54"/>
      <c r="AM753" s="53"/>
    </row>
    <row r="754" spans="1:39" s="23" customFormat="1">
      <c r="A754" s="52"/>
      <c r="B754" s="52"/>
      <c r="C754" s="52"/>
      <c r="G754" s="54"/>
      <c r="S754" s="55"/>
      <c r="T754" s="54"/>
      <c r="AM754" s="53"/>
    </row>
    <row r="755" spans="1:39" s="23" customFormat="1">
      <c r="A755" s="52"/>
      <c r="B755" s="52"/>
      <c r="C755" s="52"/>
      <c r="G755" s="54"/>
      <c r="S755" s="55"/>
      <c r="T755" s="54"/>
      <c r="AM755" s="53"/>
    </row>
    <row r="756" spans="1:39" s="23" customFormat="1">
      <c r="A756" s="52"/>
      <c r="B756" s="52"/>
      <c r="C756" s="52"/>
      <c r="G756" s="54"/>
      <c r="S756" s="55"/>
      <c r="T756" s="54"/>
      <c r="AM756" s="53"/>
    </row>
    <row r="757" spans="1:39" s="23" customFormat="1">
      <c r="A757" s="52"/>
      <c r="B757" s="52"/>
      <c r="C757" s="52"/>
      <c r="G757" s="54"/>
      <c r="S757" s="55"/>
      <c r="T757" s="54"/>
      <c r="AM757" s="53"/>
    </row>
    <row r="758" spans="1:39" s="23" customFormat="1">
      <c r="A758" s="52"/>
      <c r="B758" s="52"/>
      <c r="C758" s="52"/>
      <c r="G758" s="54"/>
      <c r="S758" s="55"/>
      <c r="T758" s="54"/>
      <c r="AM758" s="53"/>
    </row>
    <row r="759" spans="1:39" s="23" customFormat="1">
      <c r="A759" s="52"/>
      <c r="B759" s="52"/>
      <c r="C759" s="52"/>
      <c r="G759" s="54"/>
      <c r="S759" s="55"/>
      <c r="T759" s="54"/>
      <c r="AM759" s="53"/>
    </row>
    <row r="760" spans="1:39" s="23" customFormat="1">
      <c r="A760" s="52"/>
      <c r="B760" s="52"/>
      <c r="C760" s="52"/>
      <c r="G760" s="54"/>
      <c r="S760" s="55"/>
      <c r="T760" s="54"/>
      <c r="AM760" s="53"/>
    </row>
    <row r="761" spans="1:39" s="23" customFormat="1">
      <c r="A761" s="52"/>
      <c r="B761" s="52"/>
      <c r="C761" s="52"/>
      <c r="G761" s="54"/>
      <c r="S761" s="55"/>
      <c r="T761" s="54"/>
      <c r="AM761" s="53"/>
    </row>
    <row r="762" spans="1:39" s="23" customFormat="1">
      <c r="A762" s="52"/>
      <c r="B762" s="52"/>
      <c r="C762" s="52"/>
      <c r="G762" s="54"/>
      <c r="S762" s="55"/>
      <c r="T762" s="54"/>
      <c r="AM762" s="53"/>
    </row>
    <row r="763" spans="1:39" s="23" customFormat="1">
      <c r="A763" s="52"/>
      <c r="B763" s="52"/>
      <c r="C763" s="52"/>
      <c r="G763" s="54"/>
      <c r="S763" s="55"/>
      <c r="T763" s="54"/>
      <c r="AM763" s="53"/>
    </row>
    <row r="764" spans="1:39" s="23" customFormat="1">
      <c r="A764" s="52"/>
      <c r="B764" s="52"/>
      <c r="C764" s="52"/>
      <c r="G764" s="54"/>
      <c r="S764" s="55"/>
      <c r="T764" s="54"/>
      <c r="AM764" s="53"/>
    </row>
    <row r="765" spans="1:39" s="23" customFormat="1">
      <c r="A765" s="52"/>
      <c r="B765" s="52"/>
      <c r="C765" s="52"/>
      <c r="G765" s="54"/>
      <c r="S765" s="55"/>
      <c r="T765" s="54"/>
      <c r="AM765" s="53"/>
    </row>
    <row r="766" spans="1:39" s="23" customFormat="1">
      <c r="A766" s="52"/>
      <c r="B766" s="52"/>
      <c r="C766" s="52"/>
      <c r="G766" s="54"/>
      <c r="S766" s="55"/>
      <c r="T766" s="54"/>
      <c r="AM766" s="53"/>
    </row>
    <row r="767" spans="1:39" s="23" customFormat="1">
      <c r="A767" s="52"/>
      <c r="B767" s="52"/>
      <c r="C767" s="52"/>
      <c r="G767" s="54"/>
      <c r="S767" s="55"/>
      <c r="T767" s="54"/>
      <c r="AM767" s="53"/>
    </row>
    <row r="768" spans="1:39" s="23" customFormat="1">
      <c r="A768" s="52"/>
      <c r="B768" s="52"/>
      <c r="C768" s="52"/>
      <c r="G768" s="54"/>
      <c r="S768" s="55"/>
      <c r="T768" s="54"/>
      <c r="AM768" s="53"/>
    </row>
    <row r="769" spans="1:39" s="23" customFormat="1">
      <c r="A769" s="52"/>
      <c r="B769" s="52"/>
      <c r="C769" s="52"/>
      <c r="G769" s="54"/>
      <c r="S769" s="55"/>
      <c r="T769" s="54"/>
      <c r="AM769" s="53"/>
    </row>
    <row r="770" spans="1:39" s="23" customFormat="1">
      <c r="A770" s="52"/>
      <c r="B770" s="52"/>
      <c r="C770" s="52"/>
      <c r="G770" s="54"/>
      <c r="S770" s="55"/>
      <c r="T770" s="54"/>
      <c r="AM770" s="53"/>
    </row>
    <row r="771" spans="1:39" s="23" customFormat="1">
      <c r="A771" s="52"/>
      <c r="B771" s="52"/>
      <c r="C771" s="52"/>
      <c r="G771" s="54"/>
      <c r="S771" s="55"/>
      <c r="T771" s="54"/>
      <c r="AM771" s="53"/>
    </row>
    <row r="772" spans="1:39" s="23" customFormat="1">
      <c r="A772" s="52"/>
      <c r="B772" s="52"/>
      <c r="C772" s="52"/>
      <c r="G772" s="54"/>
      <c r="S772" s="55"/>
      <c r="T772" s="54"/>
      <c r="AM772" s="53"/>
    </row>
    <row r="773" spans="1:39" s="23" customFormat="1">
      <c r="A773" s="52"/>
      <c r="B773" s="52"/>
      <c r="C773" s="52"/>
      <c r="G773" s="54"/>
      <c r="S773" s="55"/>
      <c r="T773" s="54"/>
      <c r="AM773" s="53"/>
    </row>
    <row r="774" spans="1:39" s="23" customFormat="1">
      <c r="A774" s="52"/>
      <c r="B774" s="52"/>
      <c r="C774" s="52"/>
      <c r="G774" s="54"/>
      <c r="S774" s="55"/>
      <c r="T774" s="54"/>
      <c r="AM774" s="53"/>
    </row>
    <row r="775" spans="1:39" s="23" customFormat="1">
      <c r="A775" s="52"/>
      <c r="B775" s="52"/>
      <c r="C775" s="52"/>
      <c r="G775" s="54"/>
      <c r="S775" s="55"/>
      <c r="T775" s="54"/>
      <c r="AM775" s="53"/>
    </row>
    <row r="776" spans="1:39" s="23" customFormat="1">
      <c r="A776" s="52"/>
      <c r="B776" s="52"/>
      <c r="C776" s="52"/>
      <c r="G776" s="54"/>
      <c r="S776" s="55"/>
      <c r="T776" s="54"/>
      <c r="AM776" s="53"/>
    </row>
    <row r="777" spans="1:39" s="23" customFormat="1">
      <c r="A777" s="52"/>
      <c r="B777" s="52"/>
      <c r="C777" s="52"/>
      <c r="G777" s="54"/>
      <c r="S777" s="55"/>
      <c r="T777" s="54"/>
      <c r="AM777" s="53"/>
    </row>
    <row r="778" spans="1:39" s="23" customFormat="1">
      <c r="A778" s="52"/>
      <c r="B778" s="52"/>
      <c r="C778" s="52"/>
      <c r="G778" s="54"/>
      <c r="S778" s="55"/>
      <c r="T778" s="54"/>
      <c r="AM778" s="53"/>
    </row>
    <row r="779" spans="1:39" s="23" customFormat="1">
      <c r="A779" s="52"/>
      <c r="B779" s="52"/>
      <c r="C779" s="52"/>
      <c r="G779" s="54"/>
      <c r="S779" s="55"/>
      <c r="T779" s="54"/>
      <c r="AM779" s="53"/>
    </row>
    <row r="780" spans="1:39" s="23" customFormat="1">
      <c r="A780" s="52"/>
      <c r="B780" s="52"/>
      <c r="C780" s="52"/>
      <c r="G780" s="54"/>
      <c r="S780" s="55"/>
      <c r="T780" s="54"/>
      <c r="AM780" s="53"/>
    </row>
    <row r="781" spans="1:39" s="23" customFormat="1">
      <c r="A781" s="52"/>
      <c r="B781" s="52"/>
      <c r="C781" s="52"/>
      <c r="G781" s="54"/>
      <c r="S781" s="55"/>
      <c r="T781" s="54"/>
      <c r="AM781" s="53"/>
    </row>
    <row r="782" spans="1:39" s="23" customFormat="1">
      <c r="A782" s="52"/>
      <c r="B782" s="52"/>
      <c r="C782" s="52"/>
      <c r="G782" s="54"/>
      <c r="S782" s="55"/>
      <c r="T782" s="54"/>
      <c r="AM782" s="53"/>
    </row>
    <row r="783" spans="1:39" s="23" customFormat="1">
      <c r="A783" s="52"/>
      <c r="B783" s="52"/>
      <c r="C783" s="52"/>
      <c r="G783" s="54"/>
      <c r="S783" s="55"/>
      <c r="T783" s="54"/>
      <c r="AM783" s="53"/>
    </row>
    <row r="784" spans="1:39" s="23" customFormat="1">
      <c r="A784" s="52"/>
      <c r="B784" s="52"/>
      <c r="C784" s="52"/>
      <c r="G784" s="54"/>
      <c r="S784" s="55"/>
      <c r="T784" s="54"/>
      <c r="AM784" s="53"/>
    </row>
    <row r="785" spans="1:39" s="23" customFormat="1">
      <c r="A785" s="52"/>
      <c r="B785" s="52"/>
      <c r="C785" s="52"/>
      <c r="G785" s="54"/>
      <c r="S785" s="55"/>
      <c r="T785" s="54"/>
      <c r="AM785" s="53"/>
    </row>
    <row r="786" spans="1:39" s="23" customFormat="1">
      <c r="A786" s="52"/>
      <c r="B786" s="52"/>
      <c r="C786" s="52"/>
      <c r="G786" s="54"/>
      <c r="S786" s="55"/>
      <c r="T786" s="54"/>
      <c r="AM786" s="53"/>
    </row>
    <row r="787" spans="1:39" s="23" customFormat="1">
      <c r="A787" s="52"/>
      <c r="B787" s="52"/>
      <c r="C787" s="52"/>
      <c r="G787" s="54"/>
      <c r="S787" s="55"/>
      <c r="T787" s="54"/>
      <c r="AM787" s="53"/>
    </row>
    <row r="788" spans="1:39" s="23" customFormat="1">
      <c r="A788" s="52"/>
      <c r="B788" s="52"/>
      <c r="C788" s="52"/>
      <c r="G788" s="54"/>
      <c r="S788" s="55"/>
      <c r="T788" s="54"/>
      <c r="AM788" s="53"/>
    </row>
    <row r="789" spans="1:39" s="23" customFormat="1">
      <c r="A789" s="52"/>
      <c r="B789" s="52"/>
      <c r="C789" s="52"/>
      <c r="G789" s="54"/>
      <c r="S789" s="55"/>
      <c r="T789" s="54"/>
      <c r="AM789" s="53"/>
    </row>
    <row r="790" spans="1:39" s="23" customFormat="1">
      <c r="A790" s="52"/>
      <c r="B790" s="52"/>
      <c r="C790" s="52"/>
      <c r="G790" s="54"/>
      <c r="S790" s="55"/>
      <c r="T790" s="54"/>
      <c r="AM790" s="53"/>
    </row>
    <row r="791" spans="1:39" s="23" customFormat="1">
      <c r="A791" s="52"/>
      <c r="B791" s="52"/>
      <c r="C791" s="52"/>
      <c r="G791" s="54"/>
      <c r="S791" s="55"/>
      <c r="T791" s="54"/>
      <c r="AM791" s="53"/>
    </row>
    <row r="792" spans="1:39" s="23" customFormat="1">
      <c r="A792" s="52"/>
      <c r="B792" s="52"/>
      <c r="C792" s="52"/>
      <c r="G792" s="54"/>
      <c r="S792" s="55"/>
      <c r="T792" s="54"/>
      <c r="AM792" s="53"/>
    </row>
    <row r="793" spans="1:39" s="23" customFormat="1">
      <c r="A793" s="52"/>
      <c r="B793" s="52"/>
      <c r="C793" s="52"/>
      <c r="G793" s="54"/>
      <c r="S793" s="55"/>
      <c r="T793" s="54"/>
      <c r="AM793" s="53"/>
    </row>
    <row r="794" spans="1:39" s="23" customFormat="1">
      <c r="A794" s="52"/>
      <c r="B794" s="52"/>
      <c r="C794" s="52"/>
      <c r="G794" s="54"/>
      <c r="S794" s="55"/>
      <c r="T794" s="54"/>
      <c r="AM794" s="53"/>
    </row>
    <row r="795" spans="1:39" s="23" customFormat="1">
      <c r="A795" s="52"/>
      <c r="B795" s="52"/>
      <c r="C795" s="52"/>
      <c r="G795" s="54"/>
      <c r="S795" s="55"/>
      <c r="T795" s="54"/>
      <c r="AM795" s="53"/>
    </row>
    <row r="796" spans="1:39" s="23" customFormat="1">
      <c r="A796" s="52"/>
      <c r="B796" s="52"/>
      <c r="C796" s="52"/>
      <c r="G796" s="54"/>
      <c r="S796" s="55"/>
      <c r="T796" s="54"/>
      <c r="AM796" s="53"/>
    </row>
    <row r="797" spans="1:39" s="23" customFormat="1">
      <c r="A797" s="52"/>
      <c r="B797" s="52"/>
      <c r="C797" s="52"/>
      <c r="G797" s="54"/>
      <c r="S797" s="55"/>
      <c r="T797" s="54"/>
      <c r="AM797" s="53"/>
    </row>
    <row r="798" spans="1:39" s="23" customFormat="1">
      <c r="A798" s="52"/>
      <c r="B798" s="52"/>
      <c r="C798" s="52"/>
      <c r="G798" s="54"/>
      <c r="S798" s="55"/>
      <c r="T798" s="54"/>
      <c r="AM798" s="53"/>
    </row>
    <row r="799" spans="1:39" s="23" customFormat="1">
      <c r="A799" s="52"/>
      <c r="B799" s="52"/>
      <c r="C799" s="52"/>
      <c r="G799" s="54"/>
      <c r="S799" s="55"/>
      <c r="T799" s="54"/>
      <c r="AM799" s="53"/>
    </row>
    <row r="800" spans="1:39" s="23" customFormat="1">
      <c r="A800" s="52"/>
      <c r="B800" s="52"/>
      <c r="C800" s="52"/>
      <c r="G800" s="54"/>
      <c r="S800" s="55"/>
      <c r="T800" s="54"/>
      <c r="AM800" s="53"/>
    </row>
    <row r="801" spans="1:39" s="23" customFormat="1">
      <c r="A801" s="52"/>
      <c r="B801" s="52"/>
      <c r="C801" s="52"/>
      <c r="G801" s="54"/>
      <c r="S801" s="55"/>
      <c r="T801" s="54"/>
      <c r="AM801" s="53"/>
    </row>
    <row r="802" spans="1:39" s="23" customFormat="1">
      <c r="A802" s="52"/>
      <c r="B802" s="52"/>
      <c r="C802" s="52"/>
      <c r="G802" s="54"/>
      <c r="S802" s="55"/>
      <c r="T802" s="54"/>
      <c r="AM802" s="53"/>
    </row>
    <row r="803" spans="1:39" s="23" customFormat="1">
      <c r="A803" s="52"/>
      <c r="B803" s="52"/>
      <c r="C803" s="52"/>
      <c r="G803" s="54"/>
      <c r="S803" s="55"/>
      <c r="T803" s="54"/>
      <c r="AM803" s="53"/>
    </row>
    <row r="804" spans="1:39" s="23" customFormat="1">
      <c r="A804" s="52"/>
      <c r="B804" s="52"/>
      <c r="C804" s="52"/>
      <c r="G804" s="54"/>
      <c r="S804" s="55"/>
      <c r="T804" s="54"/>
      <c r="AM804" s="53"/>
    </row>
    <row r="805" spans="1:39" s="23" customFormat="1">
      <c r="A805" s="52"/>
      <c r="B805" s="52"/>
      <c r="C805" s="52"/>
      <c r="G805" s="54"/>
      <c r="S805" s="55"/>
      <c r="T805" s="54"/>
      <c r="AM805" s="53"/>
    </row>
    <row r="806" spans="1:39" s="23" customFormat="1">
      <c r="A806" s="52"/>
      <c r="B806" s="52"/>
      <c r="C806" s="52"/>
      <c r="G806" s="54"/>
      <c r="S806" s="55"/>
      <c r="T806" s="54"/>
      <c r="AM806" s="53"/>
    </row>
    <row r="807" spans="1:39" s="23" customFormat="1">
      <c r="A807" s="52"/>
      <c r="B807" s="52"/>
      <c r="C807" s="52"/>
      <c r="G807" s="54"/>
      <c r="S807" s="55"/>
      <c r="T807" s="54"/>
      <c r="AM807" s="53"/>
    </row>
    <row r="808" spans="1:39" s="23" customFormat="1">
      <c r="A808" s="52"/>
      <c r="B808" s="52"/>
      <c r="C808" s="52"/>
      <c r="G808" s="54"/>
      <c r="S808" s="55"/>
      <c r="T808" s="54"/>
      <c r="AM808" s="53"/>
    </row>
    <row r="809" spans="1:39" s="23" customFormat="1">
      <c r="A809" s="52"/>
      <c r="B809" s="52"/>
      <c r="C809" s="52"/>
      <c r="G809" s="54"/>
      <c r="S809" s="55"/>
      <c r="T809" s="54"/>
      <c r="AM809" s="53"/>
    </row>
    <row r="810" spans="1:39" s="23" customFormat="1">
      <c r="A810" s="52"/>
      <c r="B810" s="52"/>
      <c r="C810" s="52"/>
      <c r="G810" s="54"/>
      <c r="S810" s="55"/>
      <c r="T810" s="54"/>
      <c r="AM810" s="53"/>
    </row>
    <row r="811" spans="1:39" s="23" customFormat="1">
      <c r="A811" s="52"/>
      <c r="B811" s="52"/>
      <c r="C811" s="52"/>
      <c r="G811" s="54"/>
      <c r="S811" s="55"/>
      <c r="T811" s="54"/>
      <c r="AM811" s="53"/>
    </row>
    <row r="812" spans="1:39" s="23" customFormat="1">
      <c r="A812" s="52"/>
      <c r="B812" s="52"/>
      <c r="C812" s="52"/>
      <c r="G812" s="54"/>
      <c r="S812" s="55"/>
      <c r="T812" s="54"/>
      <c r="AM812" s="53"/>
    </row>
    <row r="813" spans="1:39" s="23" customFormat="1">
      <c r="A813" s="52"/>
      <c r="B813" s="52"/>
      <c r="C813" s="52"/>
      <c r="G813" s="54"/>
      <c r="S813" s="55"/>
      <c r="T813" s="54"/>
      <c r="AM813" s="53"/>
    </row>
    <row r="814" spans="1:39" s="23" customFormat="1">
      <c r="A814" s="52"/>
      <c r="B814" s="52"/>
      <c r="C814" s="52"/>
      <c r="G814" s="54"/>
      <c r="S814" s="55"/>
      <c r="T814" s="54"/>
      <c r="AM814" s="53"/>
    </row>
    <row r="815" spans="1:39" s="23" customFormat="1">
      <c r="A815" s="52"/>
      <c r="B815" s="52"/>
      <c r="C815" s="52"/>
      <c r="G815" s="54"/>
      <c r="S815" s="55"/>
      <c r="T815" s="54"/>
      <c r="AM815" s="53"/>
    </row>
    <row r="816" spans="1:39" s="23" customFormat="1">
      <c r="A816" s="52"/>
      <c r="B816" s="52"/>
      <c r="C816" s="52"/>
      <c r="G816" s="54"/>
      <c r="S816" s="55"/>
      <c r="T816" s="54"/>
      <c r="AM816" s="53"/>
    </row>
    <row r="817" spans="1:39" s="23" customFormat="1">
      <c r="A817" s="52"/>
      <c r="B817" s="52"/>
      <c r="C817" s="52"/>
      <c r="G817" s="54"/>
      <c r="S817" s="55"/>
      <c r="T817" s="54"/>
      <c r="AM817" s="53"/>
    </row>
    <row r="818" spans="1:39" s="23" customFormat="1">
      <c r="A818" s="52"/>
      <c r="B818" s="52"/>
      <c r="C818" s="52"/>
      <c r="G818" s="54"/>
      <c r="S818" s="55"/>
      <c r="T818" s="54"/>
      <c r="AM818" s="53"/>
    </row>
    <row r="819" spans="1:39" s="23" customFormat="1">
      <c r="A819" s="52"/>
      <c r="B819" s="52"/>
      <c r="C819" s="52"/>
      <c r="G819" s="54"/>
      <c r="S819" s="55"/>
      <c r="T819" s="54"/>
      <c r="AM819" s="53"/>
    </row>
    <row r="820" spans="1:39" s="23" customFormat="1">
      <c r="A820" s="52"/>
      <c r="B820" s="52"/>
      <c r="C820" s="52"/>
      <c r="G820" s="54"/>
      <c r="S820" s="55"/>
      <c r="T820" s="54"/>
      <c r="AM820" s="53"/>
    </row>
    <row r="821" spans="1:39" s="23" customFormat="1">
      <c r="A821" s="52"/>
      <c r="B821" s="52"/>
      <c r="C821" s="52"/>
      <c r="G821" s="54"/>
      <c r="S821" s="55"/>
      <c r="T821" s="54"/>
      <c r="AM821" s="53"/>
    </row>
    <row r="822" spans="1:39" s="23" customFormat="1">
      <c r="A822" s="52"/>
      <c r="B822" s="52"/>
      <c r="C822" s="52"/>
      <c r="G822" s="54"/>
      <c r="S822" s="55"/>
      <c r="T822" s="54"/>
      <c r="AM822" s="53"/>
    </row>
    <row r="823" spans="1:39" s="23" customFormat="1">
      <c r="A823" s="52"/>
      <c r="B823" s="52"/>
      <c r="C823" s="52"/>
      <c r="G823" s="54"/>
      <c r="S823" s="55"/>
      <c r="T823" s="54"/>
      <c r="AM823" s="53"/>
    </row>
    <row r="824" spans="1:39" s="23" customFormat="1">
      <c r="A824" s="52"/>
      <c r="B824" s="52"/>
      <c r="C824" s="52"/>
      <c r="G824" s="54"/>
      <c r="S824" s="55"/>
      <c r="T824" s="54"/>
      <c r="AM824" s="53"/>
    </row>
    <row r="825" spans="1:39" s="23" customFormat="1">
      <c r="A825" s="52"/>
      <c r="B825" s="52"/>
      <c r="C825" s="52"/>
      <c r="G825" s="54"/>
      <c r="S825" s="55"/>
      <c r="T825" s="54"/>
      <c r="AM825" s="53"/>
    </row>
    <row r="826" spans="1:39" s="23" customFormat="1">
      <c r="A826" s="52"/>
      <c r="B826" s="52"/>
      <c r="C826" s="52"/>
      <c r="G826" s="54"/>
      <c r="S826" s="55"/>
      <c r="T826" s="54"/>
      <c r="AM826" s="53"/>
    </row>
    <row r="827" spans="1:39" s="23" customFormat="1">
      <c r="A827" s="52"/>
      <c r="B827" s="52"/>
      <c r="C827" s="52"/>
      <c r="G827" s="54"/>
      <c r="S827" s="55"/>
      <c r="T827" s="54"/>
      <c r="AM827" s="53"/>
    </row>
    <row r="828" spans="1:39" s="23" customFormat="1">
      <c r="A828" s="52"/>
      <c r="B828" s="52"/>
      <c r="C828" s="52"/>
      <c r="G828" s="54"/>
      <c r="S828" s="55"/>
      <c r="T828" s="54"/>
      <c r="AM828" s="53"/>
    </row>
    <row r="829" spans="1:39" s="23" customFormat="1">
      <c r="A829" s="52"/>
      <c r="B829" s="52"/>
      <c r="C829" s="52"/>
      <c r="G829" s="54"/>
      <c r="S829" s="55"/>
      <c r="T829" s="54"/>
      <c r="AM829" s="53"/>
    </row>
    <row r="830" spans="1:39" s="23" customFormat="1">
      <c r="A830" s="52"/>
      <c r="B830" s="52"/>
      <c r="C830" s="52"/>
      <c r="G830" s="54"/>
      <c r="S830" s="55"/>
      <c r="T830" s="54"/>
      <c r="AM830" s="53"/>
    </row>
    <row r="831" spans="1:39" s="23" customFormat="1">
      <c r="A831" s="52"/>
      <c r="B831" s="52"/>
      <c r="C831" s="52"/>
      <c r="G831" s="54"/>
      <c r="S831" s="55"/>
      <c r="T831" s="54"/>
      <c r="AM831" s="53"/>
    </row>
    <row r="832" spans="1:39" s="23" customFormat="1">
      <c r="A832" s="52"/>
      <c r="B832" s="52"/>
      <c r="C832" s="52"/>
      <c r="G832" s="54"/>
      <c r="S832" s="55"/>
      <c r="T832" s="54"/>
      <c r="AM832" s="53"/>
    </row>
    <row r="833" spans="1:39" s="23" customFormat="1">
      <c r="A833" s="52"/>
      <c r="B833" s="52"/>
      <c r="C833" s="52"/>
      <c r="G833" s="54"/>
      <c r="S833" s="55"/>
      <c r="T833" s="54"/>
      <c r="AM833" s="53"/>
    </row>
    <row r="834" spans="1:39" s="23" customFormat="1">
      <c r="A834" s="52"/>
      <c r="B834" s="52"/>
      <c r="C834" s="52"/>
      <c r="G834" s="54"/>
      <c r="S834" s="55"/>
      <c r="T834" s="54"/>
      <c r="AM834" s="53"/>
    </row>
    <row r="835" spans="1:39" s="23" customFormat="1">
      <c r="A835" s="52"/>
      <c r="B835" s="52"/>
      <c r="C835" s="52"/>
      <c r="G835" s="54"/>
      <c r="S835" s="55"/>
      <c r="T835" s="54"/>
      <c r="AM835" s="53"/>
    </row>
    <row r="836" spans="1:39" s="23" customFormat="1">
      <c r="A836" s="52"/>
      <c r="B836" s="52"/>
      <c r="C836" s="52"/>
      <c r="G836" s="54"/>
      <c r="S836" s="55"/>
      <c r="T836" s="54"/>
      <c r="AM836" s="53"/>
    </row>
    <row r="837" spans="1:39" s="23" customFormat="1">
      <c r="A837" s="52"/>
      <c r="B837" s="52"/>
      <c r="C837" s="52"/>
      <c r="G837" s="54"/>
      <c r="S837" s="55"/>
      <c r="T837" s="54"/>
      <c r="AM837" s="53"/>
    </row>
    <row r="838" spans="1:39" s="23" customFormat="1">
      <c r="A838" s="52"/>
      <c r="B838" s="52"/>
      <c r="C838" s="52"/>
      <c r="G838" s="54"/>
      <c r="S838" s="55"/>
      <c r="T838" s="54"/>
      <c r="AM838" s="53"/>
    </row>
    <row r="839" spans="1:39" s="23" customFormat="1">
      <c r="A839" s="52"/>
      <c r="B839" s="52"/>
      <c r="C839" s="52"/>
      <c r="G839" s="54"/>
      <c r="S839" s="55"/>
      <c r="T839" s="54"/>
      <c r="AM839" s="53"/>
    </row>
    <row r="840" spans="1:39" s="23" customFormat="1">
      <c r="A840" s="52"/>
      <c r="B840" s="52"/>
      <c r="C840" s="52"/>
      <c r="G840" s="54"/>
      <c r="S840" s="55"/>
      <c r="T840" s="54"/>
      <c r="AM840" s="53"/>
    </row>
    <row r="841" spans="1:39" s="23" customFormat="1">
      <c r="A841" s="52"/>
      <c r="B841" s="52"/>
      <c r="C841" s="52"/>
      <c r="G841" s="54"/>
      <c r="S841" s="55"/>
      <c r="T841" s="54"/>
      <c r="AM841" s="53"/>
    </row>
    <row r="842" spans="1:39" s="23" customFormat="1">
      <c r="A842" s="52"/>
      <c r="B842" s="52"/>
      <c r="C842" s="52"/>
      <c r="G842" s="54"/>
      <c r="S842" s="55"/>
      <c r="T842" s="54"/>
      <c r="AM842" s="53"/>
    </row>
    <row r="843" spans="1:39" s="23" customFormat="1">
      <c r="A843" s="52"/>
      <c r="B843" s="52"/>
      <c r="C843" s="52"/>
      <c r="G843" s="54"/>
      <c r="S843" s="55"/>
      <c r="T843" s="54"/>
      <c r="AM843" s="53"/>
    </row>
    <row r="844" spans="1:39" s="23" customFormat="1">
      <c r="A844" s="52"/>
      <c r="B844" s="52"/>
      <c r="C844" s="52"/>
      <c r="G844" s="54"/>
      <c r="S844" s="55"/>
      <c r="T844" s="54"/>
      <c r="AM844" s="53"/>
    </row>
    <row r="845" spans="1:39" s="23" customFormat="1">
      <c r="A845" s="52"/>
      <c r="B845" s="52"/>
      <c r="C845" s="52"/>
      <c r="G845" s="54"/>
      <c r="S845" s="55"/>
      <c r="T845" s="54"/>
      <c r="AM845" s="53"/>
    </row>
    <row r="846" spans="1:39" s="23" customFormat="1">
      <c r="A846" s="52"/>
      <c r="B846" s="52"/>
      <c r="C846" s="52"/>
      <c r="G846" s="54"/>
      <c r="S846" s="55"/>
      <c r="T846" s="54"/>
      <c r="AM846" s="53"/>
    </row>
    <row r="847" spans="1:39" s="23" customFormat="1">
      <c r="A847" s="52"/>
      <c r="B847" s="52"/>
      <c r="C847" s="52"/>
      <c r="G847" s="54"/>
      <c r="S847" s="55"/>
      <c r="T847" s="54"/>
      <c r="AM847" s="53"/>
    </row>
    <row r="848" spans="1:39" s="23" customFormat="1">
      <c r="A848" s="52"/>
      <c r="B848" s="52"/>
      <c r="C848" s="52"/>
      <c r="G848" s="54"/>
      <c r="S848" s="55"/>
      <c r="T848" s="54"/>
      <c r="AM848" s="53"/>
    </row>
    <row r="849" spans="1:39" s="23" customFormat="1">
      <c r="A849" s="52"/>
      <c r="B849" s="52"/>
      <c r="C849" s="52"/>
      <c r="G849" s="54"/>
      <c r="S849" s="55"/>
      <c r="T849" s="54"/>
      <c r="AM849" s="53"/>
    </row>
    <row r="850" spans="1:39" s="23" customFormat="1">
      <c r="A850" s="52"/>
      <c r="B850" s="52"/>
      <c r="C850" s="52"/>
      <c r="G850" s="54"/>
      <c r="S850" s="55"/>
      <c r="T850" s="54"/>
      <c r="AM850" s="53"/>
    </row>
    <row r="851" spans="1:39" s="23" customFormat="1">
      <c r="A851" s="52"/>
      <c r="B851" s="52"/>
      <c r="C851" s="52"/>
      <c r="G851" s="54"/>
      <c r="S851" s="55"/>
      <c r="T851" s="54"/>
      <c r="AM851" s="53"/>
    </row>
    <row r="852" spans="1:39" s="23" customFormat="1">
      <c r="A852" s="52"/>
      <c r="B852" s="52"/>
      <c r="C852" s="52"/>
      <c r="G852" s="54"/>
      <c r="S852" s="55"/>
      <c r="T852" s="54"/>
      <c r="AM852" s="53"/>
    </row>
    <row r="853" spans="1:39" s="23" customFormat="1">
      <c r="A853" s="52"/>
      <c r="B853" s="52"/>
      <c r="C853" s="52"/>
      <c r="G853" s="54"/>
      <c r="S853" s="55"/>
      <c r="T853" s="54"/>
      <c r="AM853" s="53"/>
    </row>
    <row r="854" spans="1:39" s="23" customFormat="1">
      <c r="A854" s="52"/>
      <c r="B854" s="52"/>
      <c r="C854" s="52"/>
      <c r="G854" s="54"/>
      <c r="S854" s="55"/>
      <c r="T854" s="54"/>
      <c r="AM854" s="53"/>
    </row>
    <row r="855" spans="1:39" s="23" customFormat="1">
      <c r="A855" s="52"/>
      <c r="B855" s="52"/>
      <c r="C855" s="52"/>
      <c r="G855" s="54"/>
      <c r="S855" s="55"/>
      <c r="T855" s="54"/>
      <c r="AM855" s="53"/>
    </row>
    <row r="856" spans="1:39" s="23" customFormat="1">
      <c r="A856" s="52"/>
      <c r="B856" s="52"/>
      <c r="C856" s="52"/>
      <c r="G856" s="54"/>
      <c r="S856" s="55"/>
      <c r="T856" s="54"/>
      <c r="AM856" s="53"/>
    </row>
    <row r="857" spans="1:39" s="23" customFormat="1">
      <c r="A857" s="52"/>
      <c r="B857" s="52"/>
      <c r="C857" s="52"/>
      <c r="G857" s="54"/>
      <c r="S857" s="55"/>
      <c r="T857" s="54"/>
      <c r="AM857" s="53"/>
    </row>
    <row r="858" spans="1:39" s="23" customFormat="1">
      <c r="A858" s="52"/>
      <c r="B858" s="52"/>
      <c r="C858" s="52"/>
      <c r="G858" s="54"/>
      <c r="S858" s="55"/>
      <c r="T858" s="54"/>
      <c r="AM858" s="53"/>
    </row>
    <row r="859" spans="1:39" s="23" customFormat="1">
      <c r="A859" s="52"/>
      <c r="B859" s="52"/>
      <c r="C859" s="52"/>
      <c r="G859" s="54"/>
      <c r="S859" s="55"/>
      <c r="T859" s="54"/>
      <c r="AM859" s="53"/>
    </row>
    <row r="860" spans="1:39" s="23" customFormat="1">
      <c r="A860" s="52"/>
      <c r="B860" s="52"/>
      <c r="C860" s="52"/>
      <c r="G860" s="54"/>
      <c r="S860" s="55"/>
      <c r="T860" s="54"/>
      <c r="AM860" s="53"/>
    </row>
    <row r="861" spans="1:39" s="23" customFormat="1">
      <c r="A861" s="52"/>
      <c r="B861" s="52"/>
      <c r="C861" s="52"/>
      <c r="G861" s="54"/>
      <c r="S861" s="55"/>
      <c r="T861" s="54"/>
      <c r="AM861" s="53"/>
    </row>
    <row r="862" spans="1:39" s="23" customFormat="1">
      <c r="A862" s="52"/>
      <c r="B862" s="52"/>
      <c r="C862" s="52"/>
      <c r="G862" s="54"/>
      <c r="S862" s="55"/>
      <c r="T862" s="54"/>
      <c r="AM862" s="53"/>
    </row>
    <row r="863" spans="1:39" s="23" customFormat="1">
      <c r="A863" s="52"/>
      <c r="B863" s="52"/>
      <c r="C863" s="52"/>
      <c r="G863" s="54"/>
      <c r="S863" s="55"/>
      <c r="T863" s="54"/>
      <c r="AM863" s="53"/>
    </row>
    <row r="864" spans="1:39" s="23" customFormat="1">
      <c r="A864" s="52"/>
      <c r="B864" s="52"/>
      <c r="C864" s="52"/>
      <c r="G864" s="54"/>
      <c r="S864" s="55"/>
      <c r="T864" s="54"/>
      <c r="AM864" s="53"/>
    </row>
    <row r="865" spans="1:39" s="23" customFormat="1">
      <c r="A865" s="52"/>
      <c r="B865" s="52"/>
      <c r="C865" s="52"/>
      <c r="G865" s="54"/>
      <c r="S865" s="55"/>
      <c r="T865" s="54"/>
      <c r="AM865" s="53"/>
    </row>
    <row r="866" spans="1:39" s="23" customFormat="1">
      <c r="A866" s="52"/>
      <c r="B866" s="52"/>
      <c r="C866" s="52"/>
      <c r="G866" s="54"/>
      <c r="S866" s="55"/>
      <c r="T866" s="54"/>
      <c r="AM866" s="53"/>
    </row>
    <row r="867" spans="1:39" s="23" customFormat="1">
      <c r="A867" s="52"/>
      <c r="B867" s="52"/>
      <c r="C867" s="52"/>
      <c r="G867" s="54"/>
      <c r="S867" s="55"/>
      <c r="T867" s="54"/>
      <c r="AM867" s="53"/>
    </row>
    <row r="868" spans="1:39" s="23" customFormat="1">
      <c r="A868" s="52"/>
      <c r="B868" s="52"/>
      <c r="C868" s="52"/>
      <c r="G868" s="54"/>
      <c r="S868" s="55"/>
      <c r="T868" s="54"/>
      <c r="AM868" s="53"/>
    </row>
    <row r="869" spans="1:39" s="23" customFormat="1">
      <c r="A869" s="52"/>
      <c r="B869" s="52"/>
      <c r="C869" s="52"/>
      <c r="G869" s="54"/>
      <c r="S869" s="55"/>
      <c r="T869" s="54"/>
      <c r="AM869" s="53"/>
    </row>
    <row r="870" spans="1:39" s="23" customFormat="1">
      <c r="A870" s="52"/>
      <c r="B870" s="52"/>
      <c r="C870" s="52"/>
      <c r="G870" s="54"/>
      <c r="S870" s="55"/>
      <c r="T870" s="54"/>
      <c r="AM870" s="53"/>
    </row>
    <row r="871" spans="1:39" s="23" customFormat="1">
      <c r="A871" s="52"/>
      <c r="B871" s="52"/>
      <c r="C871" s="52"/>
      <c r="G871" s="54"/>
      <c r="S871" s="55"/>
      <c r="T871" s="54"/>
      <c r="AM871" s="53"/>
    </row>
    <row r="872" spans="1:39" s="23" customFormat="1">
      <c r="A872" s="52"/>
      <c r="B872" s="52"/>
      <c r="C872" s="52"/>
      <c r="G872" s="54"/>
      <c r="S872" s="55"/>
      <c r="T872" s="54"/>
      <c r="AM872" s="53"/>
    </row>
    <row r="873" spans="1:39" s="23" customFormat="1">
      <c r="A873" s="52"/>
      <c r="B873" s="52"/>
      <c r="C873" s="52"/>
      <c r="G873" s="54"/>
      <c r="S873" s="55"/>
      <c r="T873" s="54"/>
      <c r="AM873" s="53"/>
    </row>
    <row r="874" spans="1:39" s="23" customFormat="1">
      <c r="A874" s="52"/>
      <c r="B874" s="52"/>
      <c r="C874" s="52"/>
      <c r="G874" s="54"/>
      <c r="S874" s="55"/>
      <c r="T874" s="54"/>
      <c r="AM874" s="53"/>
    </row>
    <row r="875" spans="1:39" s="23" customFormat="1">
      <c r="A875" s="52"/>
      <c r="B875" s="52"/>
      <c r="C875" s="52"/>
      <c r="G875" s="54"/>
      <c r="S875" s="55"/>
      <c r="T875" s="54"/>
      <c r="AM875" s="53"/>
    </row>
    <row r="876" spans="1:39" s="23" customFormat="1">
      <c r="A876" s="52"/>
      <c r="B876" s="52"/>
      <c r="C876" s="52"/>
      <c r="G876" s="54"/>
      <c r="S876" s="55"/>
      <c r="T876" s="54"/>
      <c r="AM876" s="53"/>
    </row>
    <row r="877" spans="1:39" s="23" customFormat="1">
      <c r="A877" s="52"/>
      <c r="B877" s="52"/>
      <c r="C877" s="52"/>
      <c r="G877" s="54"/>
      <c r="S877" s="55"/>
      <c r="T877" s="54"/>
      <c r="AM877" s="53"/>
    </row>
    <row r="878" spans="1:39" s="23" customFormat="1">
      <c r="A878" s="52"/>
      <c r="B878" s="52"/>
      <c r="C878" s="52"/>
      <c r="G878" s="54"/>
      <c r="S878" s="55"/>
      <c r="T878" s="54"/>
      <c r="AM878" s="53"/>
    </row>
    <row r="879" spans="1:39" s="23" customFormat="1">
      <c r="A879" s="52"/>
      <c r="B879" s="52"/>
      <c r="C879" s="52"/>
      <c r="G879" s="54"/>
      <c r="S879" s="55"/>
      <c r="T879" s="54"/>
      <c r="AM879" s="53"/>
    </row>
    <row r="880" spans="1:39" s="23" customFormat="1">
      <c r="A880" s="52"/>
      <c r="B880" s="52"/>
      <c r="C880" s="52"/>
      <c r="G880" s="54"/>
      <c r="S880" s="55"/>
      <c r="T880" s="54"/>
      <c r="AM880" s="53"/>
    </row>
    <row r="881" spans="1:39" s="23" customFormat="1">
      <c r="A881" s="52"/>
      <c r="B881" s="52"/>
      <c r="C881" s="52"/>
      <c r="G881" s="54"/>
      <c r="S881" s="55"/>
      <c r="T881" s="54"/>
      <c r="AM881" s="53"/>
    </row>
    <row r="882" spans="1:39" s="23" customFormat="1">
      <c r="A882" s="52"/>
      <c r="B882" s="52"/>
      <c r="C882" s="52"/>
      <c r="G882" s="54"/>
      <c r="S882" s="55"/>
      <c r="T882" s="54"/>
      <c r="AM882" s="53"/>
    </row>
    <row r="883" spans="1:39" s="23" customFormat="1">
      <c r="A883" s="52"/>
      <c r="B883" s="52"/>
      <c r="C883" s="52"/>
      <c r="G883" s="54"/>
      <c r="S883" s="55"/>
      <c r="T883" s="54"/>
      <c r="AM883" s="53"/>
    </row>
    <row r="884" spans="1:39" s="23" customFormat="1">
      <c r="A884" s="52"/>
      <c r="B884" s="52"/>
      <c r="C884" s="52"/>
      <c r="G884" s="54"/>
      <c r="S884" s="55"/>
      <c r="T884" s="54"/>
      <c r="AM884" s="53"/>
    </row>
    <row r="885" spans="1:39" s="23" customFormat="1">
      <c r="A885" s="52"/>
      <c r="B885" s="52"/>
      <c r="C885" s="52"/>
      <c r="G885" s="54"/>
      <c r="S885" s="55"/>
      <c r="T885" s="54"/>
      <c r="AM885" s="53"/>
    </row>
    <row r="886" spans="1:39" s="23" customFormat="1">
      <c r="A886" s="52"/>
      <c r="B886" s="52"/>
      <c r="C886" s="52"/>
      <c r="G886" s="54"/>
      <c r="S886" s="55"/>
      <c r="T886" s="54"/>
      <c r="AM886" s="53"/>
    </row>
    <row r="887" spans="1:39" s="23" customFormat="1">
      <c r="A887" s="52"/>
      <c r="B887" s="52"/>
      <c r="C887" s="52"/>
      <c r="G887" s="54"/>
      <c r="S887" s="55"/>
      <c r="T887" s="54"/>
      <c r="AM887" s="53"/>
    </row>
    <row r="888" spans="1:39" s="23" customFormat="1">
      <c r="A888" s="52"/>
      <c r="B888" s="52"/>
      <c r="C888" s="52"/>
      <c r="G888" s="54"/>
      <c r="S888" s="55"/>
      <c r="T888" s="54"/>
      <c r="AM888" s="53"/>
    </row>
    <row r="889" spans="1:39" s="23" customFormat="1">
      <c r="A889" s="52"/>
      <c r="B889" s="52"/>
      <c r="C889" s="52"/>
      <c r="G889" s="54"/>
      <c r="S889" s="55"/>
      <c r="T889" s="54"/>
      <c r="AM889" s="53"/>
    </row>
    <row r="890" spans="1:39" s="23" customFormat="1">
      <c r="A890" s="52"/>
      <c r="B890" s="52"/>
      <c r="C890" s="52"/>
      <c r="G890" s="54"/>
      <c r="S890" s="55"/>
      <c r="T890" s="54"/>
      <c r="AM890" s="53"/>
    </row>
    <row r="891" spans="1:39" s="23" customFormat="1">
      <c r="A891" s="52"/>
      <c r="B891" s="52"/>
      <c r="C891" s="52"/>
      <c r="G891" s="54"/>
      <c r="S891" s="55"/>
      <c r="T891" s="54"/>
      <c r="AM891" s="53"/>
    </row>
    <row r="892" spans="1:39" s="23" customFormat="1">
      <c r="A892" s="52"/>
      <c r="B892" s="52"/>
      <c r="C892" s="52"/>
      <c r="G892" s="54"/>
      <c r="S892" s="55"/>
      <c r="T892" s="54"/>
      <c r="AM892" s="53"/>
    </row>
    <row r="893" spans="1:39" s="23" customFormat="1">
      <c r="A893" s="52"/>
      <c r="B893" s="52"/>
      <c r="C893" s="52"/>
      <c r="G893" s="54"/>
      <c r="S893" s="55"/>
      <c r="T893" s="54"/>
      <c r="AM893" s="53"/>
    </row>
    <row r="894" spans="1:39" s="23" customFormat="1">
      <c r="A894" s="52"/>
      <c r="B894" s="52"/>
      <c r="C894" s="52"/>
      <c r="G894" s="54"/>
      <c r="S894" s="55"/>
      <c r="T894" s="54"/>
      <c r="AM894" s="53"/>
    </row>
    <row r="895" spans="1:39" s="23" customFormat="1">
      <c r="A895" s="52"/>
      <c r="B895" s="52"/>
      <c r="C895" s="52"/>
      <c r="G895" s="54"/>
      <c r="S895" s="55"/>
      <c r="T895" s="54"/>
      <c r="AM895" s="53"/>
    </row>
    <row r="896" spans="1:39" s="23" customFormat="1">
      <c r="A896" s="52"/>
      <c r="B896" s="52"/>
      <c r="C896" s="52"/>
      <c r="G896" s="54"/>
      <c r="S896" s="55"/>
      <c r="T896" s="54"/>
      <c r="AM896" s="53"/>
    </row>
    <row r="897" spans="1:39" s="23" customFormat="1">
      <c r="A897" s="52"/>
      <c r="B897" s="52"/>
      <c r="C897" s="52"/>
      <c r="G897" s="54"/>
      <c r="S897" s="55"/>
      <c r="T897" s="54"/>
      <c r="AM897" s="53"/>
    </row>
    <row r="898" spans="1:39" s="23" customFormat="1">
      <c r="A898" s="52"/>
      <c r="B898" s="52"/>
      <c r="C898" s="52"/>
      <c r="G898" s="54"/>
      <c r="S898" s="55"/>
      <c r="T898" s="54"/>
      <c r="AM898" s="53"/>
    </row>
    <row r="899" spans="1:39" s="23" customFormat="1">
      <c r="A899" s="52"/>
      <c r="B899" s="52"/>
      <c r="C899" s="52"/>
      <c r="G899" s="54"/>
      <c r="S899" s="55"/>
      <c r="T899" s="54"/>
      <c r="AM899" s="53"/>
    </row>
    <row r="900" spans="1:39" s="23" customFormat="1">
      <c r="A900" s="52"/>
      <c r="B900" s="52"/>
      <c r="C900" s="52"/>
      <c r="G900" s="54"/>
      <c r="S900" s="55"/>
      <c r="T900" s="54"/>
      <c r="AM900" s="53"/>
    </row>
    <row r="901" spans="1:39" s="23" customFormat="1">
      <c r="A901" s="52"/>
      <c r="B901" s="52"/>
      <c r="C901" s="52"/>
      <c r="G901" s="54"/>
      <c r="S901" s="55"/>
      <c r="T901" s="54"/>
      <c r="AM901" s="53"/>
    </row>
    <row r="902" spans="1:39" s="23" customFormat="1">
      <c r="A902" s="52"/>
      <c r="B902" s="52"/>
      <c r="C902" s="52"/>
      <c r="G902" s="54"/>
      <c r="S902" s="55"/>
      <c r="T902" s="54"/>
      <c r="AM902" s="53"/>
    </row>
    <row r="903" spans="1:39" s="23" customFormat="1">
      <c r="A903" s="52"/>
      <c r="B903" s="52"/>
      <c r="C903" s="52"/>
      <c r="G903" s="54"/>
      <c r="S903" s="55"/>
      <c r="T903" s="54"/>
      <c r="AM903" s="53"/>
    </row>
    <row r="904" spans="1:39" s="23" customFormat="1">
      <c r="A904" s="52"/>
      <c r="B904" s="52"/>
      <c r="C904" s="52"/>
      <c r="G904" s="54"/>
      <c r="S904" s="55"/>
      <c r="T904" s="54"/>
      <c r="AM904" s="53"/>
    </row>
    <row r="905" spans="1:39" s="23" customFormat="1">
      <c r="A905" s="52"/>
      <c r="B905" s="52"/>
      <c r="C905" s="52"/>
      <c r="G905" s="54"/>
      <c r="S905" s="55"/>
      <c r="T905" s="54"/>
      <c r="AM905" s="53"/>
    </row>
    <row r="906" spans="1:39" s="23" customFormat="1">
      <c r="A906" s="52"/>
      <c r="B906" s="52"/>
      <c r="C906" s="52"/>
      <c r="G906" s="54"/>
      <c r="S906" s="55"/>
      <c r="T906" s="54"/>
      <c r="AM906" s="53"/>
    </row>
    <row r="907" spans="1:39" s="23" customFormat="1">
      <c r="A907" s="52"/>
      <c r="B907" s="52"/>
      <c r="C907" s="52"/>
      <c r="G907" s="54"/>
      <c r="S907" s="55"/>
      <c r="T907" s="54"/>
      <c r="AM907" s="53"/>
    </row>
    <row r="908" spans="1:39" s="23" customFormat="1">
      <c r="A908" s="52"/>
      <c r="B908" s="52"/>
      <c r="C908" s="52"/>
      <c r="G908" s="54"/>
      <c r="S908" s="55"/>
      <c r="T908" s="54"/>
      <c r="AM908" s="53"/>
    </row>
    <row r="909" spans="1:39" s="23" customFormat="1">
      <c r="A909" s="52"/>
      <c r="B909" s="52"/>
      <c r="C909" s="52"/>
      <c r="G909" s="54"/>
      <c r="S909" s="55"/>
      <c r="T909" s="54"/>
      <c r="AM909" s="53"/>
    </row>
    <row r="910" spans="1:39" s="23" customFormat="1">
      <c r="A910" s="52"/>
      <c r="B910" s="52"/>
      <c r="C910" s="52"/>
      <c r="G910" s="54"/>
      <c r="S910" s="55"/>
      <c r="T910" s="54"/>
      <c r="AM910" s="53"/>
    </row>
    <row r="911" spans="1:39" s="23" customFormat="1">
      <c r="A911" s="52"/>
      <c r="B911" s="52"/>
      <c r="C911" s="52"/>
      <c r="G911" s="54"/>
      <c r="S911" s="55"/>
      <c r="T911" s="54"/>
      <c r="AM911" s="53"/>
    </row>
    <row r="912" spans="1:39" s="23" customFormat="1">
      <c r="A912" s="52"/>
      <c r="B912" s="52"/>
      <c r="C912" s="52"/>
      <c r="G912" s="54"/>
      <c r="S912" s="55"/>
      <c r="T912" s="54"/>
      <c r="AM912" s="53"/>
    </row>
    <row r="913" spans="1:39" s="23" customFormat="1">
      <c r="A913" s="52"/>
      <c r="B913" s="52"/>
      <c r="C913" s="52"/>
      <c r="G913" s="54"/>
      <c r="S913" s="55"/>
      <c r="T913" s="54"/>
      <c r="AM913" s="53"/>
    </row>
    <row r="914" spans="1:39" s="23" customFormat="1">
      <c r="A914" s="52"/>
      <c r="B914" s="52"/>
      <c r="C914" s="52"/>
      <c r="G914" s="54"/>
      <c r="S914" s="55"/>
      <c r="T914" s="54"/>
      <c r="AM914" s="53"/>
    </row>
    <row r="915" spans="1:39" s="23" customFormat="1">
      <c r="A915" s="52"/>
      <c r="B915" s="52"/>
      <c r="C915" s="52"/>
      <c r="G915" s="54"/>
      <c r="S915" s="55"/>
      <c r="T915" s="54"/>
      <c r="AM915" s="53"/>
    </row>
    <row r="916" spans="1:39" s="23" customFormat="1">
      <c r="A916" s="52"/>
      <c r="B916" s="52"/>
      <c r="C916" s="52"/>
      <c r="G916" s="54"/>
      <c r="S916" s="55"/>
      <c r="T916" s="54"/>
      <c r="AM916" s="53"/>
    </row>
    <row r="917" spans="1:39" s="23" customFormat="1">
      <c r="A917" s="52"/>
      <c r="B917" s="52"/>
      <c r="C917" s="52"/>
      <c r="G917" s="54"/>
      <c r="S917" s="55"/>
      <c r="T917" s="54"/>
      <c r="AM917" s="53"/>
    </row>
    <row r="918" spans="1:39" s="23" customFormat="1">
      <c r="A918" s="52"/>
      <c r="B918" s="52"/>
      <c r="C918" s="52"/>
      <c r="G918" s="54"/>
      <c r="S918" s="55"/>
      <c r="T918" s="54"/>
      <c r="AM918" s="53"/>
    </row>
    <row r="919" spans="1:39" s="23" customFormat="1">
      <c r="A919" s="52"/>
      <c r="B919" s="52"/>
      <c r="C919" s="52"/>
      <c r="G919" s="54"/>
      <c r="S919" s="55"/>
      <c r="T919" s="54"/>
      <c r="AM919" s="53"/>
    </row>
    <row r="920" spans="1:39" s="23" customFormat="1">
      <c r="A920" s="52"/>
      <c r="B920" s="52"/>
      <c r="C920" s="52"/>
      <c r="G920" s="54"/>
      <c r="S920" s="55"/>
      <c r="T920" s="54"/>
      <c r="AM920" s="53"/>
    </row>
    <row r="921" spans="1:39" s="23" customFormat="1">
      <c r="A921" s="52"/>
      <c r="B921" s="52"/>
      <c r="C921" s="52"/>
      <c r="G921" s="54"/>
      <c r="S921" s="55"/>
      <c r="T921" s="54"/>
      <c r="AM921" s="53"/>
    </row>
    <row r="922" spans="1:39" s="23" customFormat="1">
      <c r="A922" s="52"/>
      <c r="B922" s="52"/>
      <c r="C922" s="52"/>
      <c r="G922" s="54"/>
      <c r="S922" s="55"/>
      <c r="T922" s="54"/>
      <c r="AM922" s="53"/>
    </row>
    <row r="923" spans="1:39" s="23" customFormat="1">
      <c r="A923" s="52"/>
      <c r="B923" s="52"/>
      <c r="C923" s="52"/>
      <c r="G923" s="54"/>
      <c r="S923" s="55"/>
      <c r="T923" s="54"/>
      <c r="AM923" s="53"/>
    </row>
    <row r="924" spans="1:39" s="23" customFormat="1">
      <c r="A924" s="52"/>
      <c r="B924" s="52"/>
      <c r="C924" s="52"/>
      <c r="G924" s="54"/>
      <c r="S924" s="55"/>
      <c r="T924" s="54"/>
      <c r="AM924" s="53"/>
    </row>
    <row r="925" spans="1:39" s="23" customFormat="1">
      <c r="A925" s="52"/>
      <c r="B925" s="52"/>
      <c r="C925" s="52"/>
      <c r="G925" s="54"/>
      <c r="S925" s="55"/>
      <c r="T925" s="54"/>
      <c r="AM925" s="53"/>
    </row>
    <row r="926" spans="1:39" s="23" customFormat="1">
      <c r="A926" s="52"/>
      <c r="B926" s="52"/>
      <c r="C926" s="52"/>
      <c r="G926" s="54"/>
      <c r="S926" s="55"/>
      <c r="T926" s="54"/>
      <c r="AM926" s="53"/>
    </row>
    <row r="927" spans="1:39" s="23" customFormat="1">
      <c r="A927" s="52"/>
      <c r="B927" s="52"/>
      <c r="C927" s="52"/>
      <c r="G927" s="54"/>
      <c r="S927" s="55"/>
      <c r="T927" s="54"/>
      <c r="AM927" s="53"/>
    </row>
    <row r="928" spans="1:39" s="23" customFormat="1">
      <c r="A928" s="52"/>
      <c r="B928" s="52"/>
      <c r="C928" s="52"/>
      <c r="G928" s="54"/>
      <c r="S928" s="55"/>
      <c r="T928" s="54"/>
      <c r="AM928" s="53"/>
    </row>
    <row r="929" spans="1:39" s="23" customFormat="1">
      <c r="A929" s="52"/>
      <c r="B929" s="52"/>
      <c r="C929" s="52"/>
      <c r="G929" s="54"/>
      <c r="S929" s="55"/>
      <c r="T929" s="54"/>
      <c r="AM929" s="53"/>
    </row>
    <row r="930" spans="1:39" s="23" customFormat="1">
      <c r="A930" s="52"/>
      <c r="B930" s="52"/>
      <c r="C930" s="52"/>
      <c r="G930" s="54"/>
      <c r="S930" s="55"/>
      <c r="T930" s="54"/>
      <c r="AM930" s="53"/>
    </row>
    <row r="931" spans="1:39" s="23" customFormat="1">
      <c r="A931" s="52"/>
      <c r="B931" s="52"/>
      <c r="C931" s="52"/>
      <c r="G931" s="54"/>
      <c r="S931" s="55"/>
      <c r="T931" s="54"/>
      <c r="AM931" s="53"/>
    </row>
    <row r="932" spans="1:39" s="23" customFormat="1">
      <c r="A932" s="52"/>
      <c r="B932" s="52"/>
      <c r="C932" s="52"/>
      <c r="G932" s="54"/>
      <c r="S932" s="55"/>
      <c r="T932" s="54"/>
      <c r="AM932" s="53"/>
    </row>
    <row r="933" spans="1:39" s="23" customFormat="1">
      <c r="A933" s="52"/>
      <c r="B933" s="52"/>
      <c r="C933" s="52"/>
      <c r="G933" s="54"/>
      <c r="S933" s="55"/>
      <c r="T933" s="54"/>
      <c r="AM933" s="53"/>
    </row>
    <row r="934" spans="1:39" s="23" customFormat="1">
      <c r="A934" s="52"/>
      <c r="B934" s="52"/>
      <c r="C934" s="52"/>
      <c r="G934" s="54"/>
      <c r="S934" s="55"/>
      <c r="T934" s="54"/>
      <c r="AM934" s="53"/>
    </row>
    <row r="935" spans="1:39" s="23" customFormat="1">
      <c r="A935" s="52"/>
      <c r="B935" s="52"/>
      <c r="C935" s="52"/>
      <c r="G935" s="54"/>
      <c r="S935" s="55"/>
      <c r="T935" s="54"/>
      <c r="AM935" s="53"/>
    </row>
    <row r="936" spans="1:39" s="23" customFormat="1">
      <c r="A936" s="52"/>
      <c r="B936" s="52"/>
      <c r="C936" s="52"/>
      <c r="G936" s="54"/>
      <c r="S936" s="55"/>
      <c r="T936" s="54"/>
      <c r="AM936" s="53"/>
    </row>
    <row r="937" spans="1:39" s="23" customFormat="1">
      <c r="A937" s="52"/>
      <c r="B937" s="52"/>
      <c r="C937" s="52"/>
      <c r="G937" s="54"/>
      <c r="S937" s="55"/>
      <c r="T937" s="54"/>
      <c r="AM937" s="53"/>
    </row>
    <row r="938" spans="1:39" s="23" customFormat="1">
      <c r="A938" s="52"/>
      <c r="B938" s="52"/>
      <c r="C938" s="52"/>
      <c r="G938" s="54"/>
      <c r="S938" s="55"/>
      <c r="T938" s="54"/>
      <c r="AM938" s="53"/>
    </row>
    <row r="939" spans="1:39" s="23" customFormat="1">
      <c r="A939" s="52"/>
      <c r="B939" s="52"/>
      <c r="C939" s="52"/>
      <c r="G939" s="54"/>
      <c r="S939" s="55"/>
      <c r="T939" s="54"/>
      <c r="AM939" s="53"/>
    </row>
    <row r="940" spans="1:39" s="23" customFormat="1">
      <c r="A940" s="52"/>
      <c r="B940" s="52"/>
      <c r="C940" s="52"/>
      <c r="G940" s="54"/>
      <c r="S940" s="55"/>
      <c r="T940" s="54"/>
      <c r="AM940" s="53"/>
    </row>
    <row r="941" spans="1:39" s="23" customFormat="1">
      <c r="A941" s="52"/>
      <c r="B941" s="52"/>
      <c r="C941" s="52"/>
      <c r="G941" s="54"/>
      <c r="S941" s="55"/>
      <c r="T941" s="54"/>
      <c r="AM941" s="53"/>
    </row>
    <row r="942" spans="1:39" s="23" customFormat="1">
      <c r="A942" s="52"/>
      <c r="B942" s="52"/>
      <c r="C942" s="52"/>
      <c r="G942" s="54"/>
      <c r="S942" s="55"/>
      <c r="T942" s="54"/>
      <c r="AM942" s="53"/>
    </row>
    <row r="943" spans="1:39" s="23" customFormat="1">
      <c r="A943" s="52"/>
      <c r="B943" s="52"/>
      <c r="C943" s="52"/>
      <c r="G943" s="54"/>
      <c r="S943" s="55"/>
      <c r="T943" s="54"/>
      <c r="AM943" s="53"/>
    </row>
    <row r="944" spans="1:39" s="23" customFormat="1">
      <c r="A944" s="52"/>
      <c r="B944" s="52"/>
      <c r="C944" s="52"/>
      <c r="G944" s="54"/>
      <c r="S944" s="55"/>
      <c r="T944" s="54"/>
      <c r="AM944" s="53"/>
    </row>
    <row r="945" spans="1:39" s="23" customFormat="1">
      <c r="A945" s="52"/>
      <c r="B945" s="52"/>
      <c r="C945" s="52"/>
      <c r="G945" s="54"/>
      <c r="S945" s="55"/>
      <c r="T945" s="54"/>
      <c r="AM945" s="53"/>
    </row>
    <row r="946" spans="1:39" s="23" customFormat="1">
      <c r="A946" s="52"/>
      <c r="B946" s="52"/>
      <c r="C946" s="52"/>
      <c r="G946" s="54"/>
      <c r="S946" s="55"/>
      <c r="T946" s="54"/>
      <c r="AM946" s="53"/>
    </row>
    <row r="947" spans="1:39" s="23" customFormat="1">
      <c r="A947" s="52"/>
      <c r="B947" s="52"/>
      <c r="C947" s="52"/>
      <c r="G947" s="54"/>
      <c r="S947" s="55"/>
      <c r="T947" s="54"/>
      <c r="AM947" s="53"/>
    </row>
    <row r="948" spans="1:39" s="23" customFormat="1">
      <c r="A948" s="52"/>
      <c r="B948" s="52"/>
      <c r="C948" s="52"/>
      <c r="G948" s="54"/>
      <c r="S948" s="55"/>
      <c r="T948" s="54"/>
      <c r="AM948" s="53"/>
    </row>
    <row r="949" spans="1:39" s="23" customFormat="1">
      <c r="A949" s="52"/>
      <c r="B949" s="52"/>
      <c r="C949" s="52"/>
      <c r="G949" s="54"/>
      <c r="S949" s="55"/>
      <c r="T949" s="54"/>
      <c r="AM949" s="53"/>
    </row>
    <row r="950" spans="1:39" s="23" customFormat="1">
      <c r="A950" s="52"/>
      <c r="B950" s="52"/>
      <c r="C950" s="52"/>
      <c r="G950" s="54"/>
      <c r="S950" s="55"/>
      <c r="T950" s="54"/>
      <c r="AM950" s="53"/>
    </row>
    <row r="951" spans="1:39" s="23" customFormat="1">
      <c r="A951" s="52"/>
      <c r="B951" s="52"/>
      <c r="C951" s="52"/>
      <c r="G951" s="54"/>
      <c r="S951" s="55"/>
      <c r="T951" s="54"/>
      <c r="AM951" s="53"/>
    </row>
    <row r="952" spans="1:39" s="23" customFormat="1">
      <c r="A952" s="52"/>
      <c r="B952" s="52"/>
      <c r="C952" s="52"/>
      <c r="G952" s="54"/>
      <c r="S952" s="55"/>
      <c r="T952" s="54"/>
      <c r="AM952" s="53"/>
    </row>
    <row r="953" spans="1:39" s="23" customFormat="1">
      <c r="A953" s="52"/>
      <c r="B953" s="52"/>
      <c r="C953" s="52"/>
      <c r="G953" s="54"/>
      <c r="S953" s="55"/>
      <c r="T953" s="54"/>
      <c r="AM953" s="53"/>
    </row>
    <row r="954" spans="1:39" s="23" customFormat="1">
      <c r="A954" s="52"/>
      <c r="B954" s="52"/>
      <c r="C954" s="52"/>
      <c r="G954" s="54"/>
      <c r="S954" s="55"/>
      <c r="T954" s="54"/>
      <c r="AM954" s="53"/>
    </row>
    <row r="955" spans="1:39" s="23" customFormat="1">
      <c r="A955" s="52"/>
      <c r="B955" s="52"/>
      <c r="C955" s="52"/>
      <c r="G955" s="54"/>
      <c r="S955" s="55"/>
      <c r="T955" s="54"/>
      <c r="AM955" s="53"/>
    </row>
    <row r="956" spans="1:39" s="23" customFormat="1">
      <c r="A956" s="52"/>
      <c r="B956" s="52"/>
      <c r="C956" s="52"/>
      <c r="G956" s="54"/>
      <c r="S956" s="55"/>
      <c r="T956" s="54"/>
      <c r="AM956" s="53"/>
    </row>
    <row r="957" spans="1:39" s="23" customFormat="1">
      <c r="A957" s="52"/>
      <c r="B957" s="52"/>
      <c r="C957" s="52"/>
      <c r="G957" s="54"/>
      <c r="S957" s="55"/>
      <c r="T957" s="54"/>
      <c r="AM957" s="53"/>
    </row>
    <row r="958" spans="1:39" s="23" customFormat="1">
      <c r="A958" s="52"/>
      <c r="B958" s="52"/>
      <c r="C958" s="52"/>
      <c r="G958" s="54"/>
      <c r="S958" s="55"/>
      <c r="T958" s="54"/>
      <c r="AM958" s="53"/>
    </row>
    <row r="959" spans="1:39" s="23" customFormat="1">
      <c r="A959" s="52"/>
      <c r="B959" s="52"/>
      <c r="C959" s="52"/>
      <c r="G959" s="54"/>
      <c r="S959" s="55"/>
      <c r="T959" s="54"/>
      <c r="AM959" s="53"/>
    </row>
    <row r="960" spans="1:39" s="23" customFormat="1">
      <c r="A960" s="52"/>
      <c r="B960" s="52"/>
      <c r="C960" s="52"/>
      <c r="G960" s="54"/>
      <c r="S960" s="55"/>
      <c r="T960" s="54"/>
      <c r="AM960" s="53"/>
    </row>
    <row r="961" spans="1:39" s="23" customFormat="1">
      <c r="A961" s="52"/>
      <c r="B961" s="52"/>
      <c r="C961" s="52"/>
      <c r="G961" s="54"/>
      <c r="S961" s="55"/>
      <c r="T961" s="54"/>
      <c r="AM961" s="53"/>
    </row>
    <row r="962" spans="1:39" s="23" customFormat="1">
      <c r="A962" s="52"/>
      <c r="B962" s="52"/>
      <c r="C962" s="52"/>
      <c r="G962" s="54"/>
      <c r="S962" s="55"/>
      <c r="T962" s="54"/>
      <c r="AM962" s="53"/>
    </row>
    <row r="963" spans="1:39" s="23" customFormat="1">
      <c r="A963" s="52"/>
      <c r="B963" s="52"/>
      <c r="C963" s="52"/>
      <c r="G963" s="54"/>
      <c r="S963" s="55"/>
      <c r="T963" s="54"/>
      <c r="AM963" s="53"/>
    </row>
    <row r="964" spans="1:39" s="23" customFormat="1">
      <c r="A964" s="52"/>
      <c r="B964" s="52"/>
      <c r="C964" s="52"/>
      <c r="G964" s="54"/>
      <c r="S964" s="55"/>
      <c r="T964" s="54"/>
      <c r="AM964" s="53"/>
    </row>
    <row r="965" spans="1:39" s="23" customFormat="1">
      <c r="A965" s="52"/>
      <c r="B965" s="52"/>
      <c r="C965" s="52"/>
      <c r="G965" s="54"/>
      <c r="S965" s="55"/>
      <c r="T965" s="54"/>
      <c r="AM965" s="53"/>
    </row>
    <row r="966" spans="1:39" s="23" customFormat="1">
      <c r="A966" s="52"/>
      <c r="B966" s="52"/>
      <c r="C966" s="52"/>
      <c r="G966" s="54"/>
      <c r="S966" s="55"/>
      <c r="T966" s="54"/>
      <c r="AM966" s="53"/>
    </row>
    <row r="967" spans="1:39" s="23" customFormat="1">
      <c r="A967" s="52"/>
      <c r="B967" s="52"/>
      <c r="C967" s="52"/>
      <c r="G967" s="54"/>
      <c r="S967" s="55"/>
      <c r="T967" s="54"/>
      <c r="AM967" s="53"/>
    </row>
    <row r="968" spans="1:39" s="23" customFormat="1">
      <c r="A968" s="52"/>
      <c r="B968" s="52"/>
      <c r="C968" s="52"/>
      <c r="G968" s="54"/>
      <c r="S968" s="55"/>
      <c r="T968" s="54"/>
      <c r="AM968" s="53"/>
    </row>
    <row r="969" spans="1:39" s="23" customFormat="1">
      <c r="A969" s="52"/>
      <c r="B969" s="52"/>
      <c r="C969" s="52"/>
      <c r="G969" s="54"/>
      <c r="S969" s="55"/>
      <c r="T969" s="54"/>
      <c r="AM969" s="53"/>
    </row>
    <row r="970" spans="1:39" s="23" customFormat="1">
      <c r="A970" s="52"/>
      <c r="B970" s="52"/>
      <c r="C970" s="52"/>
      <c r="G970" s="54"/>
      <c r="S970" s="55"/>
      <c r="T970" s="54"/>
      <c r="AM970" s="53"/>
    </row>
    <row r="971" spans="1:39" s="23" customFormat="1">
      <c r="A971" s="52"/>
      <c r="B971" s="52"/>
      <c r="C971" s="52"/>
      <c r="G971" s="54"/>
      <c r="S971" s="55"/>
      <c r="T971" s="54"/>
      <c r="AM971" s="53"/>
    </row>
    <row r="972" spans="1:39" s="23" customFormat="1">
      <c r="A972" s="52"/>
      <c r="B972" s="52"/>
      <c r="C972" s="52"/>
      <c r="G972" s="54"/>
      <c r="S972" s="55"/>
      <c r="T972" s="54"/>
      <c r="AM972" s="53"/>
    </row>
    <row r="973" spans="1:39" s="23" customFormat="1">
      <c r="A973" s="52"/>
      <c r="B973" s="52"/>
      <c r="C973" s="52"/>
      <c r="G973" s="54"/>
      <c r="S973" s="55"/>
      <c r="T973" s="54"/>
      <c r="AM973" s="53"/>
    </row>
    <row r="974" spans="1:39" s="23" customFormat="1">
      <c r="A974" s="52"/>
      <c r="B974" s="52"/>
      <c r="C974" s="52"/>
      <c r="G974" s="54"/>
      <c r="S974" s="55"/>
      <c r="T974" s="54"/>
      <c r="AM974" s="53"/>
    </row>
    <row r="975" spans="1:39" s="23" customFormat="1">
      <c r="A975" s="52"/>
      <c r="B975" s="52"/>
      <c r="C975" s="52"/>
      <c r="G975" s="54"/>
      <c r="S975" s="55"/>
      <c r="T975" s="54"/>
      <c r="AM975" s="53"/>
    </row>
    <row r="976" spans="1:39" s="23" customFormat="1">
      <c r="A976" s="52"/>
      <c r="B976" s="52"/>
      <c r="C976" s="52"/>
      <c r="G976" s="54"/>
      <c r="S976" s="55"/>
      <c r="T976" s="54"/>
      <c r="AM976" s="53"/>
    </row>
    <row r="977" spans="1:39" s="23" customFormat="1">
      <c r="A977" s="52"/>
      <c r="B977" s="52"/>
      <c r="C977" s="52"/>
      <c r="G977" s="54"/>
      <c r="S977" s="55"/>
      <c r="T977" s="54"/>
      <c r="AM977" s="53"/>
    </row>
    <row r="978" spans="1:39" s="23" customFormat="1">
      <c r="A978" s="52"/>
      <c r="B978" s="52"/>
      <c r="C978" s="52"/>
      <c r="G978" s="54"/>
      <c r="S978" s="55"/>
      <c r="T978" s="54"/>
      <c r="AM978" s="53"/>
    </row>
    <row r="979" spans="1:39" s="23" customFormat="1">
      <c r="A979" s="52"/>
      <c r="B979" s="52"/>
      <c r="C979" s="52"/>
      <c r="G979" s="54"/>
      <c r="S979" s="55"/>
      <c r="T979" s="54"/>
      <c r="AM979" s="53"/>
    </row>
    <row r="980" spans="1:39" s="23" customFormat="1">
      <c r="A980" s="52"/>
      <c r="B980" s="52"/>
      <c r="C980" s="52"/>
      <c r="G980" s="54"/>
      <c r="S980" s="55"/>
      <c r="T980" s="54"/>
      <c r="AM980" s="53"/>
    </row>
    <row r="981" spans="1:39" s="23" customFormat="1">
      <c r="A981" s="52"/>
      <c r="B981" s="52"/>
      <c r="C981" s="52"/>
      <c r="G981" s="54"/>
      <c r="S981" s="55"/>
      <c r="T981" s="54"/>
      <c r="AM981" s="53"/>
    </row>
    <row r="982" spans="1:39" s="23" customFormat="1">
      <c r="A982" s="52"/>
      <c r="B982" s="52"/>
      <c r="C982" s="52"/>
      <c r="G982" s="54"/>
      <c r="S982" s="55"/>
      <c r="T982" s="54"/>
      <c r="AM982" s="53"/>
    </row>
    <row r="983" spans="1:39" s="23" customFormat="1">
      <c r="A983" s="52"/>
      <c r="B983" s="52"/>
      <c r="C983" s="52"/>
      <c r="G983" s="54"/>
      <c r="S983" s="55"/>
      <c r="T983" s="54"/>
      <c r="AM983" s="53"/>
    </row>
    <row r="984" spans="1:39" s="23" customFormat="1">
      <c r="A984" s="52"/>
      <c r="B984" s="52"/>
      <c r="C984" s="52"/>
      <c r="G984" s="54"/>
      <c r="S984" s="55"/>
      <c r="T984" s="54"/>
      <c r="AM984" s="53"/>
    </row>
    <row r="985" spans="1:39" s="23" customFormat="1">
      <c r="A985" s="52"/>
      <c r="B985" s="52"/>
      <c r="C985" s="52"/>
      <c r="G985" s="54"/>
      <c r="S985" s="55"/>
      <c r="T985" s="54"/>
      <c r="AM985" s="53"/>
    </row>
    <row r="986" spans="1:39" s="23" customFormat="1">
      <c r="A986" s="52"/>
      <c r="B986" s="52"/>
      <c r="C986" s="52"/>
      <c r="G986" s="54"/>
      <c r="S986" s="55"/>
      <c r="T986" s="54"/>
      <c r="AM986" s="53"/>
    </row>
    <row r="987" spans="1:39" s="23" customFormat="1">
      <c r="A987" s="52"/>
      <c r="B987" s="52"/>
      <c r="C987" s="52"/>
      <c r="G987" s="54"/>
      <c r="S987" s="55"/>
      <c r="T987" s="54"/>
      <c r="AM987" s="53"/>
    </row>
    <row r="988" spans="1:39" s="23" customFormat="1">
      <c r="A988" s="52"/>
      <c r="B988" s="52"/>
      <c r="C988" s="52"/>
      <c r="G988" s="54"/>
      <c r="S988" s="55"/>
      <c r="T988" s="54"/>
      <c r="AM988" s="53"/>
    </row>
    <row r="989" spans="1:39" s="23" customFormat="1">
      <c r="A989" s="52"/>
      <c r="B989" s="52"/>
      <c r="C989" s="52"/>
      <c r="G989" s="54"/>
      <c r="S989" s="55"/>
      <c r="T989" s="54"/>
      <c r="AM989" s="53"/>
    </row>
    <row r="990" spans="1:39" s="23" customFormat="1">
      <c r="A990" s="52"/>
      <c r="B990" s="52"/>
      <c r="C990" s="52"/>
      <c r="G990" s="54"/>
      <c r="S990" s="55"/>
      <c r="T990" s="54"/>
      <c r="AM990" s="53"/>
    </row>
    <row r="991" spans="1:39" s="23" customFormat="1">
      <c r="A991" s="52"/>
      <c r="B991" s="52"/>
      <c r="C991" s="52"/>
      <c r="G991" s="54"/>
      <c r="S991" s="55"/>
      <c r="T991" s="54"/>
      <c r="AM991" s="53"/>
    </row>
    <row r="992" spans="1:39" s="23" customFormat="1">
      <c r="A992" s="52"/>
      <c r="B992" s="52"/>
      <c r="C992" s="52"/>
      <c r="G992" s="54"/>
      <c r="S992" s="55"/>
      <c r="T992" s="54"/>
      <c r="AM992" s="53"/>
    </row>
    <row r="993" spans="1:39" s="23" customFormat="1">
      <c r="A993" s="52"/>
      <c r="B993" s="52"/>
      <c r="C993" s="52"/>
      <c r="G993" s="54"/>
      <c r="S993" s="55"/>
      <c r="T993" s="54"/>
      <c r="AM993" s="53"/>
    </row>
    <row r="994" spans="1:39" s="23" customFormat="1">
      <c r="A994" s="52"/>
      <c r="B994" s="52"/>
      <c r="C994" s="52"/>
      <c r="G994" s="54"/>
      <c r="S994" s="55"/>
      <c r="T994" s="54"/>
      <c r="AM994" s="53"/>
    </row>
    <row r="995" spans="1:39" s="23" customFormat="1">
      <c r="A995" s="52"/>
      <c r="B995" s="52"/>
      <c r="C995" s="52"/>
      <c r="G995" s="54"/>
      <c r="S995" s="55"/>
      <c r="T995" s="54"/>
      <c r="AM995" s="53"/>
    </row>
    <row r="996" spans="1:39" s="23" customFormat="1">
      <c r="A996" s="52"/>
      <c r="B996" s="52"/>
      <c r="C996" s="52"/>
      <c r="G996" s="54"/>
      <c r="S996" s="55"/>
      <c r="T996" s="54"/>
      <c r="AM996" s="53"/>
    </row>
    <row r="997" spans="1:39" s="23" customFormat="1">
      <c r="A997" s="52"/>
      <c r="B997" s="52"/>
      <c r="C997" s="52"/>
      <c r="G997" s="54"/>
      <c r="S997" s="55"/>
      <c r="T997" s="54"/>
      <c r="AM997" s="53"/>
    </row>
    <row r="998" spans="1:39" s="23" customFormat="1">
      <c r="A998" s="52"/>
      <c r="B998" s="52"/>
      <c r="C998" s="52"/>
      <c r="G998" s="54"/>
      <c r="S998" s="55"/>
      <c r="T998" s="54"/>
      <c r="AM998" s="53"/>
    </row>
    <row r="999" spans="1:39" s="23" customFormat="1">
      <c r="A999" s="52"/>
      <c r="B999" s="52"/>
      <c r="C999" s="52"/>
      <c r="G999" s="54"/>
      <c r="S999" s="55"/>
      <c r="T999" s="54"/>
      <c r="AM999" s="53"/>
    </row>
    <row r="1000" spans="1:39" s="23" customFormat="1">
      <c r="A1000" s="52"/>
      <c r="B1000" s="52"/>
      <c r="C1000" s="52"/>
      <c r="G1000" s="54"/>
      <c r="S1000" s="55"/>
      <c r="T1000" s="54"/>
      <c r="AM1000" s="53"/>
    </row>
    <row r="1001" spans="1:39" s="23" customFormat="1">
      <c r="A1001" s="52"/>
      <c r="B1001" s="52"/>
      <c r="C1001" s="52"/>
      <c r="G1001" s="54"/>
      <c r="S1001" s="55"/>
      <c r="T1001" s="54"/>
      <c r="AM1001" s="53"/>
    </row>
    <row r="1002" spans="1:39" s="23" customFormat="1">
      <c r="A1002" s="52"/>
      <c r="B1002" s="52"/>
      <c r="C1002" s="52"/>
      <c r="G1002" s="54"/>
      <c r="S1002" s="55"/>
      <c r="T1002" s="54"/>
      <c r="AM1002" s="53"/>
    </row>
    <row r="1003" spans="1:39" s="23" customFormat="1">
      <c r="A1003" s="52"/>
      <c r="B1003" s="52"/>
      <c r="C1003" s="52"/>
      <c r="G1003" s="54"/>
      <c r="S1003" s="55"/>
      <c r="T1003" s="54"/>
      <c r="AM1003" s="53"/>
    </row>
    <row r="1004" spans="1:39" s="23" customFormat="1">
      <c r="A1004" s="52"/>
      <c r="B1004" s="52"/>
      <c r="C1004" s="52"/>
      <c r="G1004" s="54"/>
      <c r="S1004" s="55"/>
      <c r="T1004" s="54"/>
      <c r="AM1004" s="53"/>
    </row>
    <row r="1005" spans="1:39" s="23" customFormat="1">
      <c r="A1005" s="52"/>
      <c r="B1005" s="52"/>
      <c r="C1005" s="52"/>
      <c r="G1005" s="54"/>
      <c r="S1005" s="55"/>
      <c r="T1005" s="54"/>
      <c r="AM1005" s="53"/>
    </row>
    <row r="1006" spans="1:39" s="23" customFormat="1">
      <c r="A1006" s="52"/>
      <c r="B1006" s="52"/>
      <c r="C1006" s="52"/>
      <c r="G1006" s="54"/>
      <c r="S1006" s="55"/>
      <c r="T1006" s="54"/>
      <c r="AM1006" s="53"/>
    </row>
    <row r="1007" spans="1:39" s="23" customFormat="1">
      <c r="A1007" s="52"/>
      <c r="B1007" s="52"/>
      <c r="C1007" s="52"/>
      <c r="G1007" s="54"/>
      <c r="S1007" s="55"/>
      <c r="T1007" s="54"/>
      <c r="AM1007" s="53"/>
    </row>
    <row r="1008" spans="1:39" s="23" customFormat="1">
      <c r="A1008" s="52"/>
      <c r="B1008" s="52"/>
      <c r="C1008" s="52"/>
      <c r="G1008" s="54"/>
      <c r="S1008" s="55"/>
      <c r="T1008" s="54"/>
      <c r="AM1008" s="53"/>
    </row>
    <row r="1009" spans="1:39" s="23" customFormat="1">
      <c r="A1009" s="52"/>
      <c r="B1009" s="52"/>
      <c r="C1009" s="52"/>
      <c r="G1009" s="54"/>
      <c r="S1009" s="55"/>
      <c r="T1009" s="54"/>
      <c r="AM1009" s="53"/>
    </row>
    <row r="1010" spans="1:39" s="23" customFormat="1">
      <c r="A1010" s="52"/>
      <c r="B1010" s="52"/>
      <c r="C1010" s="52"/>
      <c r="G1010" s="54"/>
      <c r="S1010" s="55"/>
      <c r="T1010" s="54"/>
      <c r="AM1010" s="53"/>
    </row>
    <row r="1011" spans="1:39" s="23" customFormat="1">
      <c r="A1011" s="52"/>
      <c r="B1011" s="52"/>
      <c r="C1011" s="52"/>
      <c r="G1011" s="54"/>
      <c r="S1011" s="55"/>
      <c r="T1011" s="54"/>
      <c r="AM1011" s="53"/>
    </row>
    <row r="1012" spans="1:39" s="23" customFormat="1">
      <c r="A1012" s="52"/>
      <c r="B1012" s="52"/>
      <c r="C1012" s="52"/>
      <c r="G1012" s="54"/>
      <c r="S1012" s="55"/>
      <c r="T1012" s="54"/>
      <c r="AM1012" s="53"/>
    </row>
    <row r="1013" spans="1:39" s="23" customFormat="1">
      <c r="A1013" s="52"/>
      <c r="B1013" s="52"/>
      <c r="C1013" s="52"/>
      <c r="G1013" s="54"/>
      <c r="S1013" s="55"/>
      <c r="T1013" s="54"/>
      <c r="AM1013" s="53"/>
    </row>
    <row r="1014" spans="1:39" s="23" customFormat="1">
      <c r="A1014" s="52"/>
      <c r="B1014" s="52"/>
      <c r="C1014" s="52"/>
      <c r="G1014" s="54"/>
      <c r="S1014" s="55"/>
      <c r="T1014" s="54"/>
      <c r="AM1014" s="53"/>
    </row>
    <row r="1015" spans="1:39" s="23" customFormat="1">
      <c r="A1015" s="52"/>
      <c r="B1015" s="52"/>
      <c r="C1015" s="52"/>
      <c r="G1015" s="54"/>
      <c r="S1015" s="55"/>
      <c r="T1015" s="54"/>
      <c r="AM1015" s="53"/>
    </row>
    <row r="1016" spans="1:39" s="23" customFormat="1">
      <c r="A1016" s="52"/>
      <c r="B1016" s="52"/>
      <c r="C1016" s="52"/>
      <c r="G1016" s="54"/>
      <c r="S1016" s="55"/>
      <c r="T1016" s="54"/>
      <c r="AM1016" s="53"/>
    </row>
    <row r="1017" spans="1:39" s="23" customFormat="1">
      <c r="A1017" s="52"/>
      <c r="B1017" s="52"/>
      <c r="C1017" s="52"/>
      <c r="G1017" s="54"/>
      <c r="S1017" s="55"/>
      <c r="T1017" s="54"/>
      <c r="AM1017" s="53"/>
    </row>
    <row r="1018" spans="1:39" s="23" customFormat="1">
      <c r="A1018" s="52"/>
      <c r="B1018" s="52"/>
      <c r="C1018" s="52"/>
      <c r="G1018" s="54"/>
      <c r="S1018" s="55"/>
      <c r="T1018" s="54"/>
      <c r="AM1018" s="53"/>
    </row>
    <row r="1019" spans="1:39" s="23" customFormat="1">
      <c r="A1019" s="52"/>
      <c r="B1019" s="52"/>
      <c r="C1019" s="52"/>
      <c r="G1019" s="54"/>
      <c r="S1019" s="55"/>
      <c r="T1019" s="54"/>
      <c r="AM1019" s="53"/>
    </row>
    <row r="1020" spans="1:39" s="23" customFormat="1">
      <c r="A1020" s="52"/>
      <c r="B1020" s="52"/>
      <c r="C1020" s="52"/>
      <c r="G1020" s="54"/>
      <c r="S1020" s="55"/>
      <c r="T1020" s="54"/>
      <c r="AM1020" s="53"/>
    </row>
    <row r="1021" spans="1:39" s="23" customFormat="1">
      <c r="A1021" s="52"/>
      <c r="B1021" s="52"/>
      <c r="C1021" s="52"/>
      <c r="G1021" s="54"/>
      <c r="S1021" s="55"/>
      <c r="T1021" s="54"/>
      <c r="AM1021" s="53"/>
    </row>
    <row r="1022" spans="1:39" s="23" customFormat="1">
      <c r="A1022" s="52"/>
      <c r="B1022" s="52"/>
      <c r="C1022" s="52"/>
      <c r="G1022" s="54"/>
      <c r="S1022" s="55"/>
      <c r="T1022" s="54"/>
      <c r="AM1022" s="53"/>
    </row>
    <row r="1023" spans="1:39" s="23" customFormat="1">
      <c r="A1023" s="52"/>
      <c r="B1023" s="52"/>
      <c r="C1023" s="52"/>
      <c r="G1023" s="54"/>
      <c r="S1023" s="55"/>
      <c r="T1023" s="54"/>
      <c r="AM1023" s="53"/>
    </row>
    <row r="1024" spans="1:39" s="23" customFormat="1">
      <c r="A1024" s="52"/>
      <c r="B1024" s="52"/>
      <c r="C1024" s="52"/>
      <c r="G1024" s="54"/>
      <c r="S1024" s="55"/>
      <c r="T1024" s="54"/>
      <c r="AM1024" s="53"/>
    </row>
    <row r="1025" spans="1:39" s="23" customFormat="1">
      <c r="A1025" s="52"/>
      <c r="B1025" s="52"/>
      <c r="C1025" s="52"/>
      <c r="G1025" s="54"/>
      <c r="S1025" s="55"/>
      <c r="T1025" s="54"/>
      <c r="AM1025" s="53"/>
    </row>
    <row r="1026" spans="1:39" s="23" customFormat="1">
      <c r="A1026" s="52"/>
      <c r="B1026" s="52"/>
      <c r="C1026" s="52"/>
      <c r="G1026" s="54"/>
      <c r="S1026" s="55"/>
      <c r="T1026" s="54"/>
      <c r="AM1026" s="53"/>
    </row>
    <row r="1027" spans="1:39" s="23" customFormat="1">
      <c r="A1027" s="52"/>
      <c r="B1027" s="52"/>
      <c r="C1027" s="52"/>
      <c r="G1027" s="54"/>
      <c r="S1027" s="55"/>
      <c r="T1027" s="54"/>
      <c r="AM1027" s="53"/>
    </row>
    <row r="1028" spans="1:39" s="23" customFormat="1">
      <c r="A1028" s="52"/>
      <c r="B1028" s="52"/>
      <c r="C1028" s="52"/>
      <c r="G1028" s="54"/>
      <c r="S1028" s="55"/>
      <c r="T1028" s="54"/>
      <c r="AM1028" s="53"/>
    </row>
    <row r="1029" spans="1:39" s="23" customFormat="1">
      <c r="A1029" s="52"/>
      <c r="B1029" s="52"/>
      <c r="C1029" s="52"/>
      <c r="G1029" s="54"/>
      <c r="S1029" s="55"/>
      <c r="T1029" s="54"/>
      <c r="AM1029" s="53"/>
    </row>
    <row r="1030" spans="1:39" s="23" customFormat="1">
      <c r="A1030" s="52"/>
      <c r="B1030" s="52"/>
      <c r="C1030" s="52"/>
      <c r="G1030" s="54"/>
      <c r="S1030" s="55"/>
      <c r="T1030" s="54"/>
      <c r="AM1030" s="53"/>
    </row>
    <row r="1031" spans="1:39" s="23" customFormat="1">
      <c r="A1031" s="52"/>
      <c r="B1031" s="52"/>
      <c r="C1031" s="52"/>
      <c r="G1031" s="54"/>
      <c r="S1031" s="55"/>
      <c r="T1031" s="54"/>
      <c r="AM1031" s="53"/>
    </row>
    <row r="1032" spans="1:39" s="23" customFormat="1">
      <c r="A1032" s="52"/>
      <c r="B1032" s="52"/>
      <c r="C1032" s="52"/>
      <c r="G1032" s="54"/>
      <c r="S1032" s="55"/>
      <c r="T1032" s="54"/>
      <c r="AM1032" s="53"/>
    </row>
    <row r="1033" spans="1:39" s="23" customFormat="1">
      <c r="A1033" s="52"/>
      <c r="B1033" s="52"/>
      <c r="C1033" s="52"/>
      <c r="G1033" s="54"/>
      <c r="S1033" s="55"/>
      <c r="T1033" s="54"/>
      <c r="AM1033" s="53"/>
    </row>
    <row r="1034" spans="1:39" s="23" customFormat="1">
      <c r="A1034" s="52"/>
      <c r="B1034" s="52"/>
      <c r="C1034" s="52"/>
      <c r="G1034" s="54"/>
      <c r="S1034" s="55"/>
      <c r="T1034" s="54"/>
      <c r="AM1034" s="53"/>
    </row>
    <row r="1035" spans="1:39" s="23" customFormat="1">
      <c r="A1035" s="52"/>
      <c r="B1035" s="52"/>
      <c r="C1035" s="52"/>
      <c r="G1035" s="54"/>
      <c r="S1035" s="55"/>
      <c r="T1035" s="54"/>
      <c r="AM1035" s="53"/>
    </row>
    <row r="1036" spans="1:39" s="23" customFormat="1">
      <c r="A1036" s="52"/>
      <c r="B1036" s="52"/>
      <c r="C1036" s="52"/>
      <c r="G1036" s="54"/>
      <c r="S1036" s="55"/>
      <c r="T1036" s="54"/>
      <c r="AM1036" s="53"/>
    </row>
    <row r="1037" spans="1:39" s="23" customFormat="1">
      <c r="A1037" s="52"/>
      <c r="B1037" s="52"/>
      <c r="C1037" s="52"/>
      <c r="G1037" s="54"/>
      <c r="S1037" s="55"/>
      <c r="T1037" s="54"/>
      <c r="AM1037" s="53"/>
    </row>
    <row r="1038" spans="1:39" s="23" customFormat="1">
      <c r="A1038" s="52"/>
      <c r="B1038" s="52"/>
      <c r="C1038" s="52"/>
      <c r="G1038" s="54"/>
      <c r="S1038" s="55"/>
      <c r="T1038" s="54"/>
      <c r="AM1038" s="53"/>
    </row>
    <row r="1039" spans="1:39" s="23" customFormat="1">
      <c r="A1039" s="52"/>
      <c r="B1039" s="52"/>
      <c r="C1039" s="52"/>
      <c r="G1039" s="54"/>
      <c r="S1039" s="55"/>
      <c r="T1039" s="54"/>
      <c r="AM1039" s="53"/>
    </row>
    <row r="1040" spans="1:39" s="23" customFormat="1">
      <c r="A1040" s="52"/>
      <c r="B1040" s="52"/>
      <c r="C1040" s="52"/>
      <c r="G1040" s="54"/>
      <c r="S1040" s="55"/>
      <c r="T1040" s="54"/>
      <c r="AM1040" s="53"/>
    </row>
    <row r="1041" spans="1:39" s="23" customFormat="1">
      <c r="A1041" s="52"/>
      <c r="B1041" s="52"/>
      <c r="C1041" s="52"/>
      <c r="G1041" s="54"/>
      <c r="S1041" s="55"/>
      <c r="T1041" s="54"/>
      <c r="AM1041" s="53"/>
    </row>
    <row r="1042" spans="1:39" s="23" customFormat="1">
      <c r="A1042" s="52"/>
      <c r="B1042" s="52"/>
      <c r="C1042" s="52"/>
      <c r="G1042" s="54"/>
      <c r="S1042" s="55"/>
      <c r="T1042" s="54"/>
      <c r="AM1042" s="53"/>
    </row>
    <row r="1043" spans="1:39" s="23" customFormat="1">
      <c r="A1043" s="52"/>
      <c r="B1043" s="52"/>
      <c r="C1043" s="52"/>
      <c r="G1043" s="54"/>
      <c r="S1043" s="55"/>
      <c r="T1043" s="54"/>
      <c r="AM1043" s="53"/>
    </row>
    <row r="1044" spans="1:39" s="23" customFormat="1">
      <c r="A1044" s="52"/>
      <c r="B1044" s="52"/>
      <c r="C1044" s="52"/>
      <c r="G1044" s="54"/>
      <c r="S1044" s="55"/>
      <c r="T1044" s="54"/>
      <c r="AM1044" s="53"/>
    </row>
    <row r="1045" spans="1:39" s="23" customFormat="1">
      <c r="A1045" s="52"/>
      <c r="B1045" s="52"/>
      <c r="C1045" s="52"/>
      <c r="G1045" s="54"/>
      <c r="S1045" s="55"/>
      <c r="T1045" s="54"/>
      <c r="AM1045" s="53"/>
    </row>
    <row r="1046" spans="1:39" s="23" customFormat="1">
      <c r="A1046" s="52"/>
      <c r="B1046" s="52"/>
      <c r="C1046" s="52"/>
      <c r="G1046" s="54"/>
      <c r="S1046" s="55"/>
      <c r="T1046" s="54"/>
      <c r="AM1046" s="53"/>
    </row>
    <row r="1047" spans="1:39" s="23" customFormat="1">
      <c r="A1047" s="52"/>
      <c r="B1047" s="52"/>
      <c r="C1047" s="52"/>
      <c r="G1047" s="54"/>
      <c r="S1047" s="55"/>
      <c r="T1047" s="54"/>
      <c r="AM1047" s="53"/>
    </row>
    <row r="1048" spans="1:39" s="23" customFormat="1">
      <c r="A1048" s="52"/>
      <c r="B1048" s="52"/>
      <c r="C1048" s="52"/>
      <c r="G1048" s="54"/>
      <c r="S1048" s="55"/>
      <c r="T1048" s="54"/>
      <c r="AM1048" s="53"/>
    </row>
    <row r="1049" spans="1:39" s="23" customFormat="1">
      <c r="A1049" s="52"/>
      <c r="B1049" s="52"/>
      <c r="C1049" s="52"/>
      <c r="G1049" s="54"/>
      <c r="S1049" s="55"/>
      <c r="T1049" s="54"/>
      <c r="AM1049" s="53"/>
    </row>
    <row r="1050" spans="1:39" s="23" customFormat="1">
      <c r="A1050" s="52"/>
      <c r="B1050" s="52"/>
      <c r="C1050" s="52"/>
      <c r="G1050" s="54"/>
      <c r="S1050" s="55"/>
      <c r="T1050" s="54"/>
      <c r="AM1050" s="53"/>
    </row>
    <row r="1051" spans="1:39" s="23" customFormat="1">
      <c r="A1051" s="52"/>
      <c r="B1051" s="52"/>
      <c r="C1051" s="52"/>
      <c r="G1051" s="54"/>
      <c r="S1051" s="55"/>
      <c r="T1051" s="54"/>
      <c r="AM1051" s="53"/>
    </row>
    <row r="1052" spans="1:39" s="23" customFormat="1">
      <c r="A1052" s="52"/>
      <c r="B1052" s="52"/>
      <c r="C1052" s="52"/>
      <c r="G1052" s="54"/>
      <c r="S1052" s="55"/>
      <c r="T1052" s="54"/>
      <c r="AM1052" s="53"/>
    </row>
    <row r="1053" spans="1:39" s="23" customFormat="1">
      <c r="A1053" s="52"/>
      <c r="B1053" s="52"/>
      <c r="C1053" s="52"/>
      <c r="G1053" s="54"/>
      <c r="S1053" s="55"/>
      <c r="T1053" s="54"/>
      <c r="AM1053" s="53"/>
    </row>
    <row r="1054" spans="1:39" s="23" customFormat="1">
      <c r="A1054" s="52"/>
      <c r="B1054" s="52"/>
      <c r="C1054" s="52"/>
      <c r="G1054" s="54"/>
      <c r="S1054" s="55"/>
      <c r="T1054" s="54"/>
      <c r="AM1054" s="53"/>
    </row>
    <row r="1055" spans="1:39" s="23" customFormat="1">
      <c r="A1055" s="52"/>
      <c r="B1055" s="52"/>
      <c r="C1055" s="52"/>
      <c r="G1055" s="54"/>
      <c r="S1055" s="55"/>
      <c r="T1055" s="54"/>
      <c r="AM1055" s="53"/>
    </row>
    <row r="1056" spans="1:39" s="23" customFormat="1">
      <c r="A1056" s="52"/>
      <c r="B1056" s="52"/>
      <c r="C1056" s="52"/>
      <c r="G1056" s="54"/>
      <c r="S1056" s="55"/>
      <c r="T1056" s="54"/>
      <c r="AM1056" s="53"/>
    </row>
    <row r="1057" spans="1:39" s="23" customFormat="1">
      <c r="A1057" s="52"/>
      <c r="B1057" s="52"/>
      <c r="C1057" s="52"/>
      <c r="G1057" s="54"/>
      <c r="S1057" s="55"/>
      <c r="T1057" s="54"/>
      <c r="AM1057" s="53"/>
    </row>
    <row r="1058" spans="1:39" s="23" customFormat="1">
      <c r="A1058" s="52"/>
      <c r="B1058" s="52"/>
      <c r="C1058" s="52"/>
      <c r="G1058" s="54"/>
      <c r="S1058" s="55"/>
      <c r="T1058" s="54"/>
      <c r="AM1058" s="53"/>
    </row>
    <row r="1059" spans="1:39" s="23" customFormat="1">
      <c r="A1059" s="52"/>
      <c r="B1059" s="52"/>
      <c r="C1059" s="52"/>
      <c r="G1059" s="54"/>
      <c r="S1059" s="55"/>
      <c r="T1059" s="54"/>
      <c r="AM1059" s="53"/>
    </row>
    <row r="1060" spans="1:39" s="23" customFormat="1">
      <c r="A1060" s="52"/>
      <c r="B1060" s="52"/>
      <c r="C1060" s="52"/>
      <c r="G1060" s="54"/>
      <c r="S1060" s="55"/>
      <c r="T1060" s="54"/>
      <c r="AM1060" s="53"/>
    </row>
    <row r="1061" spans="1:39" s="23" customFormat="1">
      <c r="A1061" s="52"/>
      <c r="B1061" s="52"/>
      <c r="C1061" s="52"/>
      <c r="G1061" s="54"/>
      <c r="S1061" s="55"/>
      <c r="T1061" s="54"/>
      <c r="AM1061" s="53"/>
    </row>
    <row r="1062" spans="1:39" s="23" customFormat="1">
      <c r="A1062" s="52"/>
      <c r="B1062" s="52"/>
      <c r="C1062" s="52"/>
      <c r="G1062" s="54"/>
      <c r="S1062" s="55"/>
      <c r="T1062" s="54"/>
      <c r="AM1062" s="53"/>
    </row>
    <row r="1063" spans="1:39" s="23" customFormat="1">
      <c r="A1063" s="52"/>
      <c r="B1063" s="52"/>
      <c r="C1063" s="52"/>
      <c r="G1063" s="54"/>
      <c r="S1063" s="55"/>
      <c r="T1063" s="54"/>
      <c r="AM1063" s="53"/>
    </row>
    <row r="1064" spans="1:39" s="23" customFormat="1">
      <c r="A1064" s="52"/>
      <c r="B1064" s="52"/>
      <c r="C1064" s="52"/>
      <c r="G1064" s="54"/>
      <c r="S1064" s="55"/>
      <c r="T1064" s="54"/>
      <c r="AM1064" s="53"/>
    </row>
    <row r="1065" spans="1:39" s="23" customFormat="1">
      <c r="A1065" s="52"/>
      <c r="B1065" s="52"/>
      <c r="C1065" s="52"/>
      <c r="G1065" s="54"/>
      <c r="S1065" s="55"/>
      <c r="T1065" s="54"/>
      <c r="AM1065" s="53"/>
    </row>
    <row r="1066" spans="1:39" s="23" customFormat="1">
      <c r="A1066" s="52"/>
      <c r="B1066" s="52"/>
      <c r="C1066" s="52"/>
      <c r="G1066" s="54"/>
      <c r="S1066" s="55"/>
      <c r="T1066" s="54"/>
      <c r="AM1066" s="53"/>
    </row>
    <row r="1067" spans="1:39" s="23" customFormat="1">
      <c r="A1067" s="52"/>
      <c r="B1067" s="52"/>
      <c r="C1067" s="52"/>
      <c r="G1067" s="54"/>
      <c r="S1067" s="55"/>
      <c r="T1067" s="54"/>
      <c r="AM1067" s="53"/>
    </row>
    <row r="1068" spans="1:39" s="23" customFormat="1">
      <c r="A1068" s="52"/>
      <c r="B1068" s="52"/>
      <c r="C1068" s="52"/>
      <c r="G1068" s="54"/>
      <c r="S1068" s="55"/>
      <c r="T1068" s="54"/>
      <c r="AM1068" s="53"/>
    </row>
    <row r="1069" spans="1:39" s="23" customFormat="1">
      <c r="A1069" s="52"/>
      <c r="B1069" s="52"/>
      <c r="C1069" s="52"/>
      <c r="G1069" s="54"/>
      <c r="S1069" s="55"/>
      <c r="T1069" s="54"/>
      <c r="AM1069" s="53"/>
    </row>
    <row r="1070" spans="1:39" s="23" customFormat="1">
      <c r="A1070" s="52"/>
      <c r="B1070" s="52"/>
      <c r="C1070" s="52"/>
      <c r="G1070" s="54"/>
      <c r="S1070" s="55"/>
      <c r="T1070" s="54"/>
      <c r="AM1070" s="53"/>
    </row>
    <row r="1071" spans="1:39" s="23" customFormat="1">
      <c r="A1071" s="52"/>
      <c r="B1071" s="52"/>
      <c r="C1071" s="52"/>
      <c r="G1071" s="54"/>
      <c r="S1071" s="55"/>
      <c r="T1071" s="54"/>
      <c r="AM1071" s="53"/>
    </row>
    <row r="1072" spans="1:39" s="23" customFormat="1">
      <c r="A1072" s="52"/>
      <c r="B1072" s="52"/>
      <c r="C1072" s="52"/>
      <c r="G1072" s="54"/>
      <c r="S1072" s="55"/>
      <c r="T1072" s="54"/>
      <c r="AM1072" s="53"/>
    </row>
    <row r="1073" spans="1:39" s="23" customFormat="1">
      <c r="A1073" s="52"/>
      <c r="B1073" s="52"/>
      <c r="C1073" s="52"/>
      <c r="G1073" s="54"/>
      <c r="S1073" s="55"/>
      <c r="T1073" s="54"/>
      <c r="AM1073" s="53"/>
    </row>
    <row r="1074" spans="1:39" s="23" customFormat="1">
      <c r="A1074" s="52"/>
      <c r="B1074" s="52"/>
      <c r="C1074" s="52"/>
      <c r="G1074" s="54"/>
      <c r="S1074" s="55"/>
      <c r="T1074" s="54"/>
      <c r="AM1074" s="53"/>
    </row>
    <row r="1075" spans="1:39" s="23" customFormat="1">
      <c r="A1075" s="52"/>
      <c r="B1075" s="52"/>
      <c r="C1075" s="52"/>
      <c r="G1075" s="54"/>
      <c r="S1075" s="55"/>
      <c r="T1075" s="54"/>
      <c r="AM1075" s="53"/>
    </row>
    <row r="1076" spans="1:39" s="23" customFormat="1">
      <c r="A1076" s="52"/>
      <c r="B1076" s="52"/>
      <c r="C1076" s="52"/>
      <c r="G1076" s="54"/>
      <c r="S1076" s="55"/>
      <c r="T1076" s="54"/>
      <c r="AM1076" s="53"/>
    </row>
    <row r="1077" spans="1:39" s="23" customFormat="1">
      <c r="A1077" s="52"/>
      <c r="B1077" s="52"/>
      <c r="C1077" s="52"/>
      <c r="G1077" s="54"/>
      <c r="S1077" s="55"/>
      <c r="T1077" s="54"/>
      <c r="AM1077" s="53"/>
    </row>
    <row r="1078" spans="1:39" s="23" customFormat="1">
      <c r="A1078" s="52"/>
      <c r="B1078" s="52"/>
      <c r="C1078" s="52"/>
      <c r="G1078" s="54"/>
      <c r="S1078" s="55"/>
      <c r="T1078" s="54"/>
      <c r="AM1078" s="53"/>
    </row>
    <row r="1079" spans="1:39" s="23" customFormat="1">
      <c r="A1079" s="52"/>
      <c r="B1079" s="52"/>
      <c r="C1079" s="52"/>
      <c r="G1079" s="54"/>
      <c r="S1079" s="55"/>
      <c r="T1079" s="54"/>
      <c r="AM1079" s="53"/>
    </row>
    <row r="1080" spans="1:39" s="23" customFormat="1">
      <c r="A1080" s="52"/>
      <c r="B1080" s="52"/>
      <c r="C1080" s="52"/>
      <c r="G1080" s="54"/>
      <c r="S1080" s="55"/>
      <c r="T1080" s="54"/>
      <c r="AM1080" s="53"/>
    </row>
    <row r="1081" spans="1:39" s="23" customFormat="1">
      <c r="A1081" s="52"/>
      <c r="B1081" s="52"/>
      <c r="C1081" s="52"/>
      <c r="G1081" s="54"/>
      <c r="S1081" s="55"/>
      <c r="T1081" s="54"/>
      <c r="AM1081" s="53"/>
    </row>
    <row r="1082" spans="1:39" s="23" customFormat="1">
      <c r="A1082" s="52"/>
      <c r="B1082" s="52"/>
      <c r="C1082" s="52"/>
      <c r="G1082" s="54"/>
      <c r="S1082" s="55"/>
      <c r="T1082" s="54"/>
      <c r="AM1082" s="53"/>
    </row>
    <row r="1083" spans="1:39" s="23" customFormat="1">
      <c r="A1083" s="52"/>
      <c r="B1083" s="52"/>
      <c r="C1083" s="52"/>
      <c r="G1083" s="54"/>
      <c r="S1083" s="55"/>
      <c r="T1083" s="54"/>
      <c r="AM1083" s="53"/>
    </row>
    <row r="1084" spans="1:39" s="23" customFormat="1">
      <c r="A1084" s="52"/>
      <c r="B1084" s="52"/>
      <c r="C1084" s="52"/>
      <c r="G1084" s="54"/>
      <c r="S1084" s="55"/>
      <c r="T1084" s="54"/>
      <c r="AM1084" s="53"/>
    </row>
    <row r="1085" spans="1:39" s="23" customFormat="1">
      <c r="A1085" s="52"/>
      <c r="B1085" s="52"/>
      <c r="C1085" s="52"/>
      <c r="G1085" s="54"/>
      <c r="S1085" s="55"/>
      <c r="T1085" s="54"/>
      <c r="AM1085" s="53"/>
    </row>
    <row r="1086" spans="1:39" s="23" customFormat="1">
      <c r="A1086" s="52"/>
      <c r="B1086" s="52"/>
      <c r="C1086" s="52"/>
      <c r="G1086" s="54"/>
      <c r="S1086" s="55"/>
      <c r="T1086" s="54"/>
      <c r="AM1086" s="53"/>
    </row>
    <row r="1087" spans="1:39" s="23" customFormat="1">
      <c r="A1087" s="52"/>
      <c r="B1087" s="52"/>
      <c r="C1087" s="52"/>
      <c r="G1087" s="54"/>
      <c r="S1087" s="55"/>
      <c r="T1087" s="54"/>
      <c r="AM1087" s="53"/>
    </row>
    <row r="1088" spans="1:39" s="23" customFormat="1">
      <c r="A1088" s="52"/>
      <c r="B1088" s="52"/>
      <c r="C1088" s="52"/>
      <c r="G1088" s="54"/>
      <c r="S1088" s="55"/>
      <c r="T1088" s="54"/>
      <c r="AM1088" s="53"/>
    </row>
    <row r="1089" spans="1:39" s="23" customFormat="1">
      <c r="A1089" s="52"/>
      <c r="B1089" s="52"/>
      <c r="C1089" s="52"/>
      <c r="G1089" s="54"/>
      <c r="S1089" s="55"/>
      <c r="T1089" s="54"/>
      <c r="AM1089" s="53"/>
    </row>
    <row r="1090" spans="1:39" s="23" customFormat="1">
      <c r="A1090" s="52"/>
      <c r="B1090" s="52"/>
      <c r="C1090" s="52"/>
      <c r="G1090" s="54"/>
      <c r="S1090" s="55"/>
      <c r="T1090" s="54"/>
      <c r="AM1090" s="53"/>
    </row>
    <row r="1091" spans="1:39" s="23" customFormat="1">
      <c r="A1091" s="52"/>
      <c r="B1091" s="52"/>
      <c r="C1091" s="52"/>
      <c r="G1091" s="54"/>
      <c r="S1091" s="55"/>
      <c r="T1091" s="54"/>
      <c r="AM1091" s="53"/>
    </row>
    <row r="1092" spans="1:39" s="23" customFormat="1">
      <c r="A1092" s="52"/>
      <c r="B1092" s="52"/>
      <c r="C1092" s="52"/>
      <c r="G1092" s="54"/>
      <c r="S1092" s="55"/>
      <c r="T1092" s="54"/>
      <c r="AM1092" s="53"/>
    </row>
    <row r="1093" spans="1:39" s="23" customFormat="1">
      <c r="A1093" s="52"/>
      <c r="B1093" s="52"/>
      <c r="C1093" s="52"/>
      <c r="G1093" s="54"/>
      <c r="S1093" s="55"/>
      <c r="T1093" s="54"/>
      <c r="AM1093" s="53"/>
    </row>
    <row r="1094" spans="1:39" s="23" customFormat="1">
      <c r="A1094" s="52"/>
      <c r="B1094" s="52"/>
      <c r="C1094" s="52"/>
      <c r="G1094" s="54"/>
      <c r="S1094" s="55"/>
      <c r="T1094" s="54"/>
      <c r="AM1094" s="53"/>
    </row>
    <row r="1095" spans="1:39" s="23" customFormat="1">
      <c r="A1095" s="52"/>
      <c r="B1095" s="52"/>
      <c r="C1095" s="52"/>
      <c r="G1095" s="54"/>
      <c r="S1095" s="55"/>
      <c r="T1095" s="54"/>
      <c r="AM1095" s="53"/>
    </row>
    <row r="1096" spans="1:39" s="23" customFormat="1">
      <c r="A1096" s="52"/>
      <c r="B1096" s="52"/>
      <c r="C1096" s="52"/>
      <c r="G1096" s="54"/>
      <c r="S1096" s="55"/>
      <c r="T1096" s="54"/>
      <c r="AM1096" s="53"/>
    </row>
    <row r="1097" spans="1:39" s="23" customFormat="1">
      <c r="A1097" s="52"/>
      <c r="B1097" s="52"/>
      <c r="C1097" s="52"/>
      <c r="G1097" s="54"/>
      <c r="S1097" s="55"/>
      <c r="T1097" s="54"/>
      <c r="AM1097" s="53"/>
    </row>
    <row r="1098" spans="1:39" s="23" customFormat="1">
      <c r="A1098" s="52"/>
      <c r="B1098" s="52"/>
      <c r="C1098" s="52"/>
      <c r="G1098" s="54"/>
      <c r="S1098" s="55"/>
      <c r="T1098" s="54"/>
      <c r="AM1098" s="53"/>
    </row>
    <row r="1099" spans="1:39" s="23" customFormat="1">
      <c r="A1099" s="52"/>
      <c r="B1099" s="52"/>
      <c r="C1099" s="52"/>
      <c r="G1099" s="54"/>
      <c r="S1099" s="55"/>
      <c r="T1099" s="54"/>
      <c r="AM1099" s="53"/>
    </row>
    <row r="1100" spans="1:39" s="23" customFormat="1">
      <c r="A1100" s="52"/>
      <c r="B1100" s="52"/>
      <c r="C1100" s="52"/>
      <c r="G1100" s="54"/>
      <c r="S1100" s="55"/>
      <c r="T1100" s="54"/>
      <c r="AM1100" s="53"/>
    </row>
    <row r="1101" spans="1:39" s="23" customFormat="1">
      <c r="A1101" s="52"/>
      <c r="B1101" s="52"/>
      <c r="C1101" s="52"/>
      <c r="G1101" s="54"/>
      <c r="S1101" s="55"/>
      <c r="T1101" s="54"/>
      <c r="AM1101" s="53"/>
    </row>
    <row r="1102" spans="1:39" s="23" customFormat="1">
      <c r="A1102" s="52"/>
      <c r="B1102" s="52"/>
      <c r="C1102" s="52"/>
      <c r="G1102" s="54"/>
      <c r="S1102" s="55"/>
      <c r="T1102" s="54"/>
      <c r="AM1102" s="53"/>
    </row>
    <row r="1103" spans="1:39" s="23" customFormat="1">
      <c r="A1103" s="52"/>
      <c r="B1103" s="52"/>
      <c r="C1103" s="52"/>
      <c r="G1103" s="54"/>
      <c r="S1103" s="55"/>
      <c r="T1103" s="54"/>
      <c r="AM1103" s="53"/>
    </row>
    <row r="1104" spans="1:39" s="23" customFormat="1">
      <c r="A1104" s="52"/>
      <c r="B1104" s="52"/>
      <c r="C1104" s="52"/>
      <c r="G1104" s="54"/>
      <c r="S1104" s="55"/>
      <c r="T1104" s="54"/>
      <c r="AM1104" s="53"/>
    </row>
    <row r="1105" spans="1:39" s="23" customFormat="1">
      <c r="A1105" s="52"/>
      <c r="B1105" s="52"/>
      <c r="C1105" s="52"/>
      <c r="G1105" s="54"/>
      <c r="S1105" s="55"/>
      <c r="T1105" s="54"/>
      <c r="AM1105" s="53"/>
    </row>
    <row r="1106" spans="1:39" s="23" customFormat="1">
      <c r="A1106" s="52"/>
      <c r="B1106" s="52"/>
      <c r="C1106" s="52"/>
      <c r="G1106" s="54"/>
      <c r="S1106" s="55"/>
      <c r="T1106" s="54"/>
      <c r="AM1106" s="53"/>
    </row>
    <row r="1107" spans="1:39" s="23" customFormat="1">
      <c r="A1107" s="52"/>
      <c r="B1107" s="52"/>
      <c r="C1107" s="52"/>
      <c r="G1107" s="54"/>
      <c r="S1107" s="55"/>
      <c r="T1107" s="54"/>
      <c r="AM1107" s="53"/>
    </row>
    <row r="1108" spans="1:39" s="23" customFormat="1">
      <c r="A1108" s="52"/>
      <c r="B1108" s="52"/>
      <c r="C1108" s="52"/>
      <c r="G1108" s="54"/>
      <c r="S1108" s="55"/>
      <c r="T1108" s="54"/>
      <c r="AM1108" s="53"/>
    </row>
    <row r="1109" spans="1:39" s="23" customFormat="1">
      <c r="A1109" s="52"/>
      <c r="B1109" s="52"/>
      <c r="C1109" s="52"/>
      <c r="G1109" s="54"/>
      <c r="S1109" s="55"/>
      <c r="T1109" s="54"/>
      <c r="AM1109" s="53"/>
    </row>
    <row r="1110" spans="1:39" s="23" customFormat="1">
      <c r="A1110" s="52"/>
      <c r="B1110" s="52"/>
      <c r="C1110" s="52"/>
      <c r="G1110" s="54"/>
      <c r="S1110" s="55"/>
      <c r="T1110" s="54"/>
      <c r="AM1110" s="53"/>
    </row>
    <row r="1111" spans="1:39" s="23" customFormat="1">
      <c r="A1111" s="52"/>
      <c r="B1111" s="52"/>
      <c r="C1111" s="52"/>
      <c r="G1111" s="54"/>
      <c r="S1111" s="55"/>
      <c r="T1111" s="54"/>
      <c r="AM1111" s="53"/>
    </row>
    <row r="1112" spans="1:39" s="23" customFormat="1">
      <c r="A1112" s="52"/>
      <c r="B1112" s="52"/>
      <c r="C1112" s="52"/>
      <c r="G1112" s="54"/>
      <c r="S1112" s="55"/>
      <c r="T1112" s="54"/>
      <c r="AM1112" s="53"/>
    </row>
    <row r="1113" spans="1:39" s="23" customFormat="1">
      <c r="A1113" s="52"/>
      <c r="B1113" s="52"/>
      <c r="C1113" s="52"/>
      <c r="G1113" s="54"/>
      <c r="S1113" s="55"/>
      <c r="T1113" s="54"/>
      <c r="AM1113" s="53"/>
    </row>
    <row r="1114" spans="1:39" s="23" customFormat="1">
      <c r="A1114" s="52"/>
      <c r="B1114" s="52"/>
      <c r="C1114" s="52"/>
      <c r="G1114" s="54"/>
      <c r="S1114" s="55"/>
      <c r="T1114" s="54"/>
      <c r="AM1114" s="53"/>
    </row>
    <row r="1115" spans="1:39" s="23" customFormat="1">
      <c r="A1115" s="52"/>
      <c r="B1115" s="52"/>
      <c r="C1115" s="52"/>
      <c r="G1115" s="54"/>
      <c r="S1115" s="55"/>
      <c r="T1115" s="54"/>
      <c r="AM1115" s="53"/>
    </row>
    <row r="1116" spans="1:39" s="23" customFormat="1">
      <c r="A1116" s="52"/>
      <c r="B1116" s="52"/>
      <c r="C1116" s="52"/>
      <c r="G1116" s="54"/>
      <c r="S1116" s="55"/>
      <c r="T1116" s="54"/>
      <c r="AM1116" s="53"/>
    </row>
    <row r="1117" spans="1:39" s="23" customFormat="1">
      <c r="A1117" s="52"/>
      <c r="B1117" s="52"/>
      <c r="C1117" s="52"/>
      <c r="G1117" s="54"/>
      <c r="S1117" s="55"/>
      <c r="T1117" s="54"/>
      <c r="AM1117" s="53"/>
    </row>
    <row r="1118" spans="1:39" s="23" customFormat="1">
      <c r="A1118" s="52"/>
      <c r="B1118" s="52"/>
      <c r="C1118" s="52"/>
      <c r="G1118" s="54"/>
      <c r="S1118" s="55"/>
      <c r="T1118" s="54"/>
      <c r="AM1118" s="53"/>
    </row>
    <row r="1119" spans="1:39" s="23" customFormat="1">
      <c r="A1119" s="52"/>
      <c r="B1119" s="52"/>
      <c r="C1119" s="52"/>
      <c r="G1119" s="54"/>
      <c r="S1119" s="55"/>
      <c r="T1119" s="54"/>
      <c r="AM1119" s="53"/>
    </row>
    <row r="1120" spans="1:39" s="23" customFormat="1">
      <c r="A1120" s="52"/>
      <c r="B1120" s="52"/>
      <c r="C1120" s="52"/>
      <c r="G1120" s="54"/>
      <c r="S1120" s="55"/>
      <c r="T1120" s="54"/>
      <c r="AM1120" s="53"/>
    </row>
    <row r="1121" spans="1:39" s="23" customFormat="1">
      <c r="A1121" s="52"/>
      <c r="B1121" s="52"/>
      <c r="C1121" s="52"/>
      <c r="G1121" s="54"/>
      <c r="S1121" s="55"/>
      <c r="T1121" s="54"/>
      <c r="AM1121" s="53"/>
    </row>
    <row r="1122" spans="1:39" s="23" customFormat="1">
      <c r="A1122" s="52"/>
      <c r="B1122" s="52"/>
      <c r="C1122" s="52"/>
      <c r="G1122" s="54"/>
      <c r="S1122" s="55"/>
      <c r="T1122" s="54"/>
      <c r="AM1122" s="53"/>
    </row>
    <row r="1123" spans="1:39" s="23" customFormat="1">
      <c r="A1123" s="52"/>
      <c r="B1123" s="52"/>
      <c r="C1123" s="52"/>
      <c r="G1123" s="54"/>
      <c r="S1123" s="55"/>
      <c r="T1123" s="54"/>
      <c r="AM1123" s="53"/>
    </row>
    <row r="1124" spans="1:39" s="23" customFormat="1">
      <c r="A1124" s="52"/>
      <c r="B1124" s="52"/>
      <c r="C1124" s="52"/>
      <c r="G1124" s="54"/>
      <c r="S1124" s="55"/>
      <c r="T1124" s="54"/>
      <c r="AM1124" s="53"/>
    </row>
    <row r="1125" spans="1:39" s="23" customFormat="1">
      <c r="A1125" s="52"/>
      <c r="B1125" s="52"/>
      <c r="C1125" s="52"/>
      <c r="G1125" s="54"/>
      <c r="S1125" s="55"/>
      <c r="T1125" s="54"/>
      <c r="AM1125" s="53"/>
    </row>
    <row r="1126" spans="1:39" s="23" customFormat="1">
      <c r="A1126" s="52"/>
      <c r="B1126" s="52"/>
      <c r="C1126" s="52"/>
      <c r="G1126" s="54"/>
      <c r="S1126" s="55"/>
      <c r="T1126" s="54"/>
      <c r="AM1126" s="53"/>
    </row>
    <row r="1127" spans="1:39" s="23" customFormat="1">
      <c r="A1127" s="52"/>
      <c r="B1127" s="52"/>
      <c r="C1127" s="52"/>
      <c r="G1127" s="54"/>
      <c r="S1127" s="55"/>
      <c r="T1127" s="54"/>
      <c r="AM1127" s="53"/>
    </row>
    <row r="1128" spans="1:39" s="23" customFormat="1">
      <c r="A1128" s="52"/>
      <c r="B1128" s="52"/>
      <c r="C1128" s="52"/>
      <c r="G1128" s="54"/>
      <c r="S1128" s="55"/>
      <c r="T1128" s="54"/>
      <c r="AM1128" s="53"/>
    </row>
    <row r="1129" spans="1:39" s="23" customFormat="1">
      <c r="A1129" s="52"/>
      <c r="B1129" s="52"/>
      <c r="C1129" s="52"/>
      <c r="G1129" s="54"/>
      <c r="S1129" s="55"/>
      <c r="T1129" s="54"/>
      <c r="AM1129" s="53"/>
    </row>
    <row r="1130" spans="1:39" s="23" customFormat="1">
      <c r="A1130" s="52"/>
      <c r="B1130" s="52"/>
      <c r="C1130" s="52"/>
      <c r="G1130" s="54"/>
      <c r="S1130" s="55"/>
      <c r="T1130" s="54"/>
      <c r="AM1130" s="53"/>
    </row>
    <row r="1131" spans="1:39" s="23" customFormat="1">
      <c r="A1131" s="52"/>
      <c r="B1131" s="52"/>
      <c r="C1131" s="52"/>
      <c r="G1131" s="54"/>
      <c r="S1131" s="55"/>
      <c r="T1131" s="54"/>
      <c r="AM1131" s="53"/>
    </row>
    <row r="1132" spans="1:39" s="23" customFormat="1">
      <c r="A1132" s="52"/>
      <c r="B1132" s="52"/>
      <c r="C1132" s="52"/>
      <c r="G1132" s="54"/>
      <c r="S1132" s="55"/>
      <c r="T1132" s="54"/>
      <c r="AM1132" s="53"/>
    </row>
    <row r="1133" spans="1:39" s="23" customFormat="1">
      <c r="A1133" s="52"/>
      <c r="B1133" s="52"/>
      <c r="C1133" s="52"/>
      <c r="G1133" s="54"/>
      <c r="S1133" s="55"/>
      <c r="T1133" s="54"/>
      <c r="AM1133" s="53"/>
    </row>
    <row r="1134" spans="1:39" s="23" customFormat="1">
      <c r="A1134" s="52"/>
      <c r="B1134" s="52"/>
      <c r="C1134" s="52"/>
      <c r="G1134" s="54"/>
      <c r="S1134" s="55"/>
      <c r="T1134" s="54"/>
      <c r="AM1134" s="53"/>
    </row>
    <row r="1135" spans="1:39" s="23" customFormat="1">
      <c r="A1135" s="52"/>
      <c r="B1135" s="52"/>
      <c r="C1135" s="52"/>
      <c r="G1135" s="54"/>
      <c r="S1135" s="55"/>
      <c r="T1135" s="54"/>
      <c r="AM1135" s="53"/>
    </row>
    <row r="1136" spans="1:39" s="23" customFormat="1">
      <c r="A1136" s="52"/>
      <c r="B1136" s="52"/>
      <c r="C1136" s="52"/>
      <c r="G1136" s="54"/>
      <c r="S1136" s="55"/>
      <c r="T1136" s="54"/>
      <c r="AM1136" s="53"/>
    </row>
    <row r="1137" spans="1:39" s="23" customFormat="1">
      <c r="A1137" s="52"/>
      <c r="B1137" s="52"/>
      <c r="C1137" s="52"/>
      <c r="G1137" s="54"/>
      <c r="S1137" s="55"/>
      <c r="T1137" s="54"/>
      <c r="AM1137" s="53"/>
    </row>
    <row r="1138" spans="1:39" s="23" customFormat="1">
      <c r="A1138" s="52"/>
      <c r="B1138" s="52"/>
      <c r="C1138" s="52"/>
      <c r="G1138" s="54"/>
      <c r="S1138" s="55"/>
      <c r="T1138" s="54"/>
      <c r="AM1138" s="53"/>
    </row>
    <row r="1139" spans="1:39" s="23" customFormat="1">
      <c r="A1139" s="52"/>
      <c r="B1139" s="52"/>
      <c r="C1139" s="52"/>
      <c r="G1139" s="54"/>
      <c r="S1139" s="55"/>
      <c r="T1139" s="54"/>
      <c r="AM1139" s="53"/>
    </row>
    <row r="1140" spans="1:39" s="23" customFormat="1">
      <c r="A1140" s="52"/>
      <c r="B1140" s="52"/>
      <c r="C1140" s="52"/>
      <c r="G1140" s="54"/>
      <c r="S1140" s="55"/>
      <c r="T1140" s="54"/>
      <c r="AM1140" s="53"/>
    </row>
    <row r="1141" spans="1:39" s="23" customFormat="1">
      <c r="A1141" s="52"/>
      <c r="B1141" s="52"/>
      <c r="C1141" s="52"/>
      <c r="G1141" s="54"/>
      <c r="S1141" s="55"/>
      <c r="T1141" s="54"/>
      <c r="AM1141" s="53"/>
    </row>
    <row r="1142" spans="1:39" s="23" customFormat="1">
      <c r="A1142" s="52"/>
      <c r="B1142" s="52"/>
      <c r="C1142" s="52"/>
      <c r="G1142" s="54"/>
      <c r="S1142" s="55"/>
      <c r="T1142" s="54"/>
      <c r="AM1142" s="53"/>
    </row>
    <row r="1143" spans="1:39" s="23" customFormat="1">
      <c r="A1143" s="52"/>
      <c r="B1143" s="52"/>
      <c r="C1143" s="52"/>
      <c r="G1143" s="54"/>
      <c r="S1143" s="55"/>
      <c r="T1143" s="54"/>
      <c r="AM1143" s="53"/>
    </row>
    <row r="1144" spans="1:39" s="23" customFormat="1">
      <c r="A1144" s="52"/>
      <c r="B1144" s="52"/>
      <c r="C1144" s="52"/>
      <c r="G1144" s="54"/>
      <c r="S1144" s="55"/>
      <c r="T1144" s="54"/>
      <c r="AM1144" s="53"/>
    </row>
    <row r="1145" spans="1:39" s="23" customFormat="1">
      <c r="A1145" s="52"/>
      <c r="B1145" s="52"/>
      <c r="C1145" s="52"/>
      <c r="G1145" s="54"/>
      <c r="S1145" s="55"/>
      <c r="T1145" s="54"/>
      <c r="AM1145" s="53"/>
    </row>
    <row r="1146" spans="1:39" s="23" customFormat="1">
      <c r="A1146" s="52"/>
      <c r="B1146" s="52"/>
      <c r="C1146" s="52"/>
      <c r="G1146" s="54"/>
      <c r="S1146" s="55"/>
      <c r="T1146" s="54"/>
      <c r="AM1146" s="53"/>
    </row>
    <row r="1147" spans="1:39" s="23" customFormat="1">
      <c r="A1147" s="52"/>
      <c r="B1147" s="52"/>
      <c r="C1147" s="52"/>
      <c r="G1147" s="54"/>
      <c r="S1147" s="55"/>
      <c r="T1147" s="54"/>
      <c r="AM1147" s="53"/>
    </row>
    <row r="1148" spans="1:39" s="23" customFormat="1">
      <c r="A1148" s="52"/>
      <c r="B1148" s="52"/>
      <c r="C1148" s="52"/>
      <c r="G1148" s="54"/>
      <c r="S1148" s="55"/>
      <c r="T1148" s="54"/>
      <c r="AM1148" s="53"/>
    </row>
    <row r="1149" spans="1:39" s="23" customFormat="1">
      <c r="A1149" s="52"/>
      <c r="B1149" s="52"/>
      <c r="C1149" s="52"/>
      <c r="G1149" s="54"/>
      <c r="S1149" s="55"/>
      <c r="T1149" s="54"/>
      <c r="AM1149" s="53"/>
    </row>
    <row r="1150" spans="1:39" s="23" customFormat="1">
      <c r="A1150" s="52"/>
      <c r="B1150" s="52"/>
      <c r="C1150" s="52"/>
      <c r="G1150" s="54"/>
      <c r="S1150" s="55"/>
      <c r="T1150" s="54"/>
      <c r="AM1150" s="53"/>
    </row>
    <row r="1151" spans="1:39" s="23" customFormat="1">
      <c r="A1151" s="52"/>
      <c r="B1151" s="52"/>
      <c r="C1151" s="52"/>
      <c r="G1151" s="54"/>
      <c r="S1151" s="55"/>
      <c r="T1151" s="54"/>
      <c r="AM1151" s="53"/>
    </row>
    <row r="1152" spans="1:39" s="23" customFormat="1">
      <c r="A1152" s="52"/>
      <c r="B1152" s="52"/>
      <c r="C1152" s="52"/>
      <c r="G1152" s="54"/>
      <c r="S1152" s="55"/>
      <c r="T1152" s="54"/>
      <c r="AM1152" s="53"/>
    </row>
    <row r="1153" spans="1:39" s="23" customFormat="1">
      <c r="A1153" s="52"/>
      <c r="B1153" s="52"/>
      <c r="C1153" s="52"/>
      <c r="G1153" s="54"/>
      <c r="S1153" s="55"/>
      <c r="T1153" s="54"/>
      <c r="AM1153" s="53"/>
    </row>
    <row r="1154" spans="1:39" s="23" customFormat="1">
      <c r="A1154" s="52"/>
      <c r="B1154" s="52"/>
      <c r="C1154" s="52"/>
      <c r="G1154" s="54"/>
      <c r="S1154" s="55"/>
      <c r="T1154" s="54"/>
      <c r="AM1154" s="53"/>
    </row>
    <row r="1155" spans="1:39" s="23" customFormat="1">
      <c r="A1155" s="52"/>
      <c r="B1155" s="52"/>
      <c r="C1155" s="52"/>
      <c r="G1155" s="54"/>
      <c r="S1155" s="55"/>
      <c r="T1155" s="54"/>
      <c r="AM1155" s="53"/>
    </row>
    <row r="1156" spans="1:39" s="23" customFormat="1">
      <c r="A1156" s="52"/>
      <c r="B1156" s="52"/>
      <c r="C1156" s="52"/>
      <c r="G1156" s="54"/>
      <c r="S1156" s="55"/>
      <c r="T1156" s="54"/>
      <c r="AM1156" s="53"/>
    </row>
    <row r="1157" spans="1:39" s="23" customFormat="1">
      <c r="A1157" s="52"/>
      <c r="B1157" s="52"/>
      <c r="C1157" s="52"/>
      <c r="G1157" s="54"/>
      <c r="S1157" s="55"/>
      <c r="T1157" s="54"/>
      <c r="AM1157" s="53"/>
    </row>
    <row r="1158" spans="1:39" s="23" customFormat="1">
      <c r="A1158" s="52"/>
      <c r="B1158" s="52"/>
      <c r="C1158" s="52"/>
      <c r="G1158" s="54"/>
      <c r="S1158" s="55"/>
      <c r="T1158" s="54"/>
      <c r="AM1158" s="53"/>
    </row>
    <row r="1159" spans="1:39" s="23" customFormat="1">
      <c r="A1159" s="52"/>
      <c r="B1159" s="52"/>
      <c r="C1159" s="52"/>
      <c r="G1159" s="54"/>
      <c r="S1159" s="55"/>
      <c r="T1159" s="54"/>
      <c r="AM1159" s="53"/>
    </row>
    <row r="1160" spans="1:39" s="23" customFormat="1">
      <c r="A1160" s="52"/>
      <c r="B1160" s="52"/>
      <c r="C1160" s="52"/>
      <c r="G1160" s="54"/>
      <c r="S1160" s="55"/>
      <c r="T1160" s="54"/>
      <c r="AM1160" s="53"/>
    </row>
    <row r="1161" spans="1:39" s="23" customFormat="1">
      <c r="A1161" s="52"/>
      <c r="B1161" s="52"/>
      <c r="C1161" s="52"/>
      <c r="G1161" s="54"/>
      <c r="S1161" s="55"/>
      <c r="T1161" s="54"/>
      <c r="AM1161" s="53"/>
    </row>
    <row r="1162" spans="1:39" s="23" customFormat="1">
      <c r="A1162" s="52"/>
      <c r="B1162" s="52"/>
      <c r="C1162" s="52"/>
      <c r="G1162" s="54"/>
      <c r="S1162" s="55"/>
      <c r="T1162" s="54"/>
      <c r="AM1162" s="53"/>
    </row>
    <row r="1163" spans="1:39" s="23" customFormat="1">
      <c r="A1163" s="52"/>
      <c r="B1163" s="52"/>
      <c r="C1163" s="52"/>
      <c r="G1163" s="54"/>
      <c r="S1163" s="55"/>
      <c r="T1163" s="54"/>
      <c r="AM1163" s="53"/>
    </row>
    <row r="1164" spans="1:39" s="23" customFormat="1">
      <c r="A1164" s="52"/>
      <c r="B1164" s="52"/>
      <c r="C1164" s="52"/>
      <c r="G1164" s="54"/>
      <c r="S1164" s="55"/>
      <c r="T1164" s="54"/>
      <c r="AM1164" s="53"/>
    </row>
    <row r="1165" spans="1:39" s="23" customFormat="1">
      <c r="A1165" s="52"/>
      <c r="B1165" s="52"/>
      <c r="C1165" s="52"/>
      <c r="G1165" s="54"/>
      <c r="S1165" s="55"/>
      <c r="T1165" s="54"/>
      <c r="AM1165" s="53"/>
    </row>
    <row r="1166" spans="1:39" s="23" customFormat="1">
      <c r="A1166" s="52"/>
      <c r="B1166" s="52"/>
      <c r="C1166" s="52"/>
      <c r="G1166" s="54"/>
      <c r="S1166" s="55"/>
      <c r="T1166" s="54"/>
      <c r="AM1166" s="53"/>
    </row>
    <row r="1167" spans="1:39" s="23" customFormat="1">
      <c r="A1167" s="52"/>
      <c r="B1167" s="52"/>
      <c r="C1167" s="52"/>
      <c r="G1167" s="54"/>
      <c r="S1167" s="55"/>
      <c r="T1167" s="54"/>
      <c r="AM1167" s="53"/>
    </row>
    <row r="1168" spans="1:39" s="23" customFormat="1">
      <c r="A1168" s="52"/>
      <c r="B1168" s="52"/>
      <c r="C1168" s="52"/>
      <c r="G1168" s="54"/>
      <c r="S1168" s="55"/>
      <c r="T1168" s="54"/>
      <c r="AM1168" s="53"/>
    </row>
    <row r="1169" spans="1:39" s="23" customFormat="1">
      <c r="A1169" s="52"/>
      <c r="B1169" s="52"/>
      <c r="C1169" s="52"/>
      <c r="G1169" s="54"/>
      <c r="S1169" s="55"/>
      <c r="T1169" s="54"/>
      <c r="AM1169" s="53"/>
    </row>
    <row r="1170" spans="1:39" s="23" customFormat="1">
      <c r="A1170" s="52"/>
      <c r="B1170" s="52"/>
      <c r="C1170" s="52"/>
      <c r="G1170" s="54"/>
      <c r="S1170" s="55"/>
      <c r="T1170" s="54"/>
      <c r="AM1170" s="53"/>
    </row>
    <row r="1171" spans="1:39" s="23" customFormat="1">
      <c r="A1171" s="52"/>
      <c r="B1171" s="52"/>
      <c r="C1171" s="52"/>
      <c r="G1171" s="54"/>
      <c r="S1171" s="55"/>
      <c r="T1171" s="54"/>
      <c r="AM1171" s="53"/>
    </row>
    <row r="1172" spans="1:39" s="23" customFormat="1">
      <c r="A1172" s="52"/>
      <c r="B1172" s="52"/>
      <c r="C1172" s="52"/>
      <c r="G1172" s="54"/>
      <c r="S1172" s="55"/>
      <c r="T1172" s="54"/>
      <c r="AM1172" s="53"/>
    </row>
    <row r="1173" spans="1:39" s="23" customFormat="1">
      <c r="A1173" s="52"/>
      <c r="B1173" s="52"/>
      <c r="C1173" s="52"/>
      <c r="G1173" s="54"/>
      <c r="S1173" s="55"/>
      <c r="T1173" s="54"/>
      <c r="AM1173" s="53"/>
    </row>
    <row r="1174" spans="1:39" s="23" customFormat="1">
      <c r="A1174" s="52"/>
      <c r="B1174" s="52"/>
      <c r="C1174" s="52"/>
      <c r="G1174" s="54"/>
      <c r="S1174" s="55"/>
      <c r="T1174" s="54"/>
      <c r="AM1174" s="53"/>
    </row>
    <row r="1175" spans="1:39" s="23" customFormat="1">
      <c r="A1175" s="52"/>
      <c r="B1175" s="52"/>
      <c r="C1175" s="52"/>
      <c r="G1175" s="54"/>
      <c r="S1175" s="55"/>
      <c r="T1175" s="54"/>
      <c r="AM1175" s="53"/>
    </row>
    <row r="1176" spans="1:39" s="23" customFormat="1">
      <c r="A1176" s="52"/>
      <c r="B1176" s="52"/>
      <c r="C1176" s="52"/>
      <c r="G1176" s="54"/>
      <c r="S1176" s="55"/>
      <c r="T1176" s="54"/>
      <c r="AM1176" s="53"/>
    </row>
    <row r="1177" spans="1:39" s="23" customFormat="1">
      <c r="A1177" s="52"/>
      <c r="B1177" s="52"/>
      <c r="C1177" s="52"/>
      <c r="G1177" s="54"/>
      <c r="S1177" s="55"/>
      <c r="T1177" s="54"/>
      <c r="AM1177" s="53"/>
    </row>
    <row r="1178" spans="1:39" s="23" customFormat="1">
      <c r="A1178" s="52"/>
      <c r="B1178" s="52"/>
      <c r="C1178" s="52"/>
      <c r="G1178" s="54"/>
      <c r="S1178" s="55"/>
      <c r="T1178" s="54"/>
      <c r="AM1178" s="53"/>
    </row>
    <row r="1179" spans="1:39" s="23" customFormat="1">
      <c r="A1179" s="52"/>
      <c r="B1179" s="52"/>
      <c r="C1179" s="52"/>
      <c r="G1179" s="54"/>
      <c r="S1179" s="55"/>
      <c r="T1179" s="54"/>
      <c r="AM1179" s="53"/>
    </row>
    <row r="1180" spans="1:39" s="23" customFormat="1">
      <c r="A1180" s="52"/>
      <c r="B1180" s="52"/>
      <c r="C1180" s="52"/>
      <c r="G1180" s="54"/>
      <c r="S1180" s="55"/>
      <c r="T1180" s="54"/>
      <c r="AM1180" s="53"/>
    </row>
    <row r="1181" spans="1:39" s="23" customFormat="1">
      <c r="A1181" s="52"/>
      <c r="B1181" s="52"/>
      <c r="C1181" s="52"/>
      <c r="G1181" s="54"/>
      <c r="S1181" s="55"/>
      <c r="T1181" s="54"/>
      <c r="AM1181" s="53"/>
    </row>
    <row r="1182" spans="1:39" s="23" customFormat="1">
      <c r="A1182" s="52"/>
      <c r="B1182" s="52"/>
      <c r="C1182" s="52"/>
      <c r="G1182" s="54"/>
      <c r="S1182" s="55"/>
      <c r="T1182" s="54"/>
      <c r="AM1182" s="53"/>
    </row>
    <row r="1183" spans="1:39" s="23" customFormat="1">
      <c r="A1183" s="52"/>
      <c r="B1183" s="52"/>
      <c r="C1183" s="52"/>
      <c r="G1183" s="54"/>
      <c r="S1183" s="55"/>
      <c r="T1183" s="54"/>
      <c r="AM1183" s="53"/>
    </row>
    <row r="1184" spans="1:39" s="23" customFormat="1">
      <c r="A1184" s="52"/>
      <c r="B1184" s="52"/>
      <c r="C1184" s="52"/>
      <c r="G1184" s="54"/>
      <c r="S1184" s="55"/>
      <c r="T1184" s="54"/>
      <c r="AM1184" s="53"/>
    </row>
    <row r="1185" spans="1:39" s="23" customFormat="1">
      <c r="A1185" s="52"/>
      <c r="B1185" s="52"/>
      <c r="C1185" s="52"/>
      <c r="G1185" s="54"/>
      <c r="S1185" s="55"/>
      <c r="T1185" s="54"/>
      <c r="AM1185" s="53"/>
    </row>
    <row r="1186" spans="1:39" s="23" customFormat="1">
      <c r="A1186" s="52"/>
      <c r="B1186" s="52"/>
      <c r="C1186" s="52"/>
      <c r="G1186" s="54"/>
      <c r="S1186" s="55"/>
      <c r="T1186" s="54"/>
      <c r="AM1186" s="53"/>
    </row>
    <row r="1187" spans="1:39" s="23" customFormat="1">
      <c r="A1187" s="52"/>
      <c r="B1187" s="52"/>
      <c r="C1187" s="52"/>
      <c r="G1187" s="54"/>
      <c r="S1187" s="55"/>
      <c r="T1187" s="54"/>
      <c r="AM1187" s="53"/>
    </row>
    <row r="1188" spans="1:39" s="23" customFormat="1">
      <c r="A1188" s="52"/>
      <c r="B1188" s="52"/>
      <c r="C1188" s="52"/>
      <c r="G1188" s="54"/>
      <c r="S1188" s="55"/>
      <c r="T1188" s="54"/>
      <c r="AM1188" s="53"/>
    </row>
    <row r="1189" spans="1:39" s="23" customFormat="1">
      <c r="A1189" s="52"/>
      <c r="B1189" s="52"/>
      <c r="C1189" s="52"/>
      <c r="G1189" s="54"/>
      <c r="S1189" s="55"/>
      <c r="T1189" s="54"/>
      <c r="AM1189" s="53"/>
    </row>
    <row r="1190" spans="1:39" s="23" customFormat="1">
      <c r="A1190" s="52"/>
      <c r="B1190" s="52"/>
      <c r="C1190" s="52"/>
      <c r="G1190" s="54"/>
      <c r="S1190" s="55"/>
      <c r="T1190" s="54"/>
      <c r="AM1190" s="53"/>
    </row>
    <row r="1191" spans="1:39" s="23" customFormat="1">
      <c r="A1191" s="52"/>
      <c r="B1191" s="52"/>
      <c r="C1191" s="52"/>
      <c r="G1191" s="54"/>
      <c r="S1191" s="55"/>
      <c r="T1191" s="54"/>
      <c r="AM1191" s="53"/>
    </row>
    <row r="1192" spans="1:39" s="23" customFormat="1">
      <c r="A1192" s="52"/>
      <c r="B1192" s="52"/>
      <c r="C1192" s="52"/>
      <c r="G1192" s="54"/>
      <c r="S1192" s="55"/>
      <c r="T1192" s="54"/>
      <c r="AM1192" s="53"/>
    </row>
    <row r="1193" spans="1:39" s="23" customFormat="1">
      <c r="A1193" s="52"/>
      <c r="B1193" s="52"/>
      <c r="C1193" s="52"/>
      <c r="G1193" s="54"/>
      <c r="S1193" s="55"/>
      <c r="T1193" s="54"/>
      <c r="AM1193" s="53"/>
    </row>
    <row r="1194" spans="1:39" s="23" customFormat="1">
      <c r="A1194" s="52"/>
      <c r="B1194" s="52"/>
      <c r="C1194" s="52"/>
      <c r="G1194" s="54"/>
      <c r="S1194" s="55"/>
      <c r="T1194" s="54"/>
      <c r="AM1194" s="53"/>
    </row>
    <row r="1195" spans="1:39" s="23" customFormat="1">
      <c r="A1195" s="52"/>
      <c r="B1195" s="52"/>
      <c r="C1195" s="52"/>
      <c r="G1195" s="54"/>
      <c r="S1195" s="55"/>
      <c r="T1195" s="54"/>
      <c r="AM1195" s="53"/>
    </row>
    <row r="1196" spans="1:39" s="23" customFormat="1">
      <c r="A1196" s="52"/>
      <c r="B1196" s="52"/>
      <c r="C1196" s="52"/>
      <c r="G1196" s="54"/>
      <c r="S1196" s="55"/>
      <c r="T1196" s="54"/>
      <c r="AM1196" s="53"/>
    </row>
    <row r="1197" spans="1:39" s="23" customFormat="1">
      <c r="A1197" s="52"/>
      <c r="B1197" s="52"/>
      <c r="C1197" s="52"/>
      <c r="G1197" s="54"/>
      <c r="S1197" s="55"/>
      <c r="T1197" s="54"/>
      <c r="AM1197" s="53"/>
    </row>
    <row r="1198" spans="1:39" s="23" customFormat="1">
      <c r="A1198" s="52"/>
      <c r="B1198" s="52"/>
      <c r="C1198" s="52"/>
      <c r="G1198" s="54"/>
      <c r="S1198" s="55"/>
      <c r="T1198" s="54"/>
      <c r="AM1198" s="53"/>
    </row>
    <row r="1199" spans="1:39" s="23" customFormat="1">
      <c r="A1199" s="52"/>
      <c r="B1199" s="52"/>
      <c r="C1199" s="52"/>
      <c r="G1199" s="54"/>
      <c r="S1199" s="55"/>
      <c r="T1199" s="54"/>
      <c r="AM1199" s="53"/>
    </row>
    <row r="1200" spans="1:39" s="23" customFormat="1">
      <c r="A1200" s="52"/>
      <c r="B1200" s="52"/>
      <c r="C1200" s="52"/>
      <c r="G1200" s="54"/>
      <c r="S1200" s="55"/>
      <c r="T1200" s="54"/>
      <c r="AM1200" s="53"/>
    </row>
    <row r="1201" spans="1:39" s="23" customFormat="1">
      <c r="A1201" s="52"/>
      <c r="B1201" s="52"/>
      <c r="C1201" s="52"/>
      <c r="G1201" s="54"/>
      <c r="S1201" s="55"/>
      <c r="T1201" s="54"/>
      <c r="AM1201" s="53"/>
    </row>
    <row r="1202" spans="1:39" s="23" customFormat="1">
      <c r="A1202" s="52"/>
      <c r="B1202" s="52"/>
      <c r="C1202" s="52"/>
      <c r="G1202" s="54"/>
      <c r="S1202" s="55"/>
      <c r="T1202" s="54"/>
      <c r="AM1202" s="53"/>
    </row>
    <row r="1203" spans="1:39" s="23" customFormat="1">
      <c r="A1203" s="52"/>
      <c r="B1203" s="52"/>
      <c r="C1203" s="52"/>
      <c r="G1203" s="54"/>
      <c r="S1203" s="55"/>
      <c r="T1203" s="54"/>
      <c r="AM1203" s="53"/>
    </row>
    <row r="1204" spans="1:39" s="23" customFormat="1">
      <c r="A1204" s="52"/>
      <c r="B1204" s="52"/>
      <c r="C1204" s="52"/>
      <c r="G1204" s="54"/>
      <c r="S1204" s="55"/>
      <c r="T1204" s="54"/>
      <c r="AM1204" s="53"/>
    </row>
    <row r="1205" spans="1:39" s="23" customFormat="1">
      <c r="A1205" s="52"/>
      <c r="B1205" s="52"/>
      <c r="C1205" s="52"/>
      <c r="G1205" s="54"/>
      <c r="S1205" s="55"/>
      <c r="T1205" s="54"/>
      <c r="AM1205" s="53"/>
    </row>
    <row r="1206" spans="1:39" s="23" customFormat="1">
      <c r="A1206" s="52"/>
      <c r="B1206" s="52"/>
      <c r="C1206" s="52"/>
      <c r="G1206" s="54"/>
      <c r="S1206" s="55"/>
      <c r="T1206" s="54"/>
      <c r="AM1206" s="53"/>
    </row>
    <row r="1207" spans="1:39" s="23" customFormat="1">
      <c r="A1207" s="52"/>
      <c r="B1207" s="52"/>
      <c r="C1207" s="52"/>
      <c r="G1207" s="54"/>
      <c r="S1207" s="55"/>
      <c r="T1207" s="54"/>
      <c r="AM1207" s="53"/>
    </row>
    <row r="1208" spans="1:39" s="23" customFormat="1">
      <c r="A1208" s="52"/>
      <c r="B1208" s="52"/>
      <c r="C1208" s="52"/>
      <c r="G1208" s="54"/>
      <c r="S1208" s="55"/>
      <c r="T1208" s="54"/>
      <c r="AM1208" s="53"/>
    </row>
    <row r="1209" spans="1:39" s="23" customFormat="1">
      <c r="A1209" s="52"/>
      <c r="B1209" s="52"/>
      <c r="C1209" s="52"/>
      <c r="G1209" s="54"/>
      <c r="S1209" s="55"/>
      <c r="T1209" s="54"/>
      <c r="AM1209" s="53"/>
    </row>
    <row r="1210" spans="1:39" s="23" customFormat="1">
      <c r="A1210" s="52"/>
      <c r="B1210" s="52"/>
      <c r="C1210" s="52"/>
      <c r="G1210" s="54"/>
      <c r="S1210" s="55"/>
      <c r="T1210" s="54"/>
      <c r="AM1210" s="53"/>
    </row>
    <row r="1211" spans="1:39" s="23" customFormat="1">
      <c r="A1211" s="52"/>
      <c r="B1211" s="52"/>
      <c r="C1211" s="52"/>
      <c r="G1211" s="54"/>
      <c r="S1211" s="55"/>
      <c r="T1211" s="54"/>
      <c r="AM1211" s="53"/>
    </row>
    <row r="1212" spans="1:39" s="23" customFormat="1">
      <c r="A1212" s="52"/>
      <c r="B1212" s="52"/>
      <c r="C1212" s="52"/>
      <c r="G1212" s="54"/>
      <c r="S1212" s="55"/>
      <c r="T1212" s="54"/>
      <c r="AM1212" s="53"/>
    </row>
    <row r="1213" spans="1:39" s="23" customFormat="1">
      <c r="A1213" s="52"/>
      <c r="B1213" s="52"/>
      <c r="C1213" s="52"/>
      <c r="G1213" s="54"/>
      <c r="S1213" s="55"/>
      <c r="T1213" s="54"/>
      <c r="AM1213" s="53"/>
    </row>
    <row r="1214" spans="1:39" s="23" customFormat="1">
      <c r="A1214" s="52"/>
      <c r="B1214" s="52"/>
      <c r="C1214" s="52"/>
      <c r="G1214" s="54"/>
      <c r="S1214" s="55"/>
      <c r="T1214" s="54"/>
      <c r="AM1214" s="53"/>
    </row>
    <row r="1215" spans="1:39" s="23" customFormat="1">
      <c r="A1215" s="52"/>
      <c r="B1215" s="52"/>
      <c r="C1215" s="52"/>
      <c r="G1215" s="54"/>
      <c r="S1215" s="55"/>
      <c r="T1215" s="54"/>
      <c r="AM1215" s="53"/>
    </row>
    <row r="1216" spans="1:39" s="23" customFormat="1">
      <c r="A1216" s="52"/>
      <c r="B1216" s="52"/>
      <c r="C1216" s="52"/>
      <c r="G1216" s="54"/>
      <c r="S1216" s="55"/>
      <c r="T1216" s="54"/>
      <c r="AM1216" s="53"/>
    </row>
    <row r="1217" spans="1:39" s="23" customFormat="1">
      <c r="A1217" s="52"/>
      <c r="B1217" s="52"/>
      <c r="C1217" s="52"/>
      <c r="G1217" s="54"/>
      <c r="S1217" s="55"/>
      <c r="T1217" s="54"/>
      <c r="AM1217" s="53"/>
    </row>
    <row r="1218" spans="1:39" s="23" customFormat="1">
      <c r="A1218" s="52"/>
      <c r="B1218" s="52"/>
      <c r="C1218" s="52"/>
      <c r="G1218" s="54"/>
      <c r="S1218" s="55"/>
      <c r="T1218" s="54"/>
      <c r="AM1218" s="53"/>
    </row>
    <row r="1219" spans="1:39" s="23" customFormat="1">
      <c r="A1219" s="52"/>
      <c r="B1219" s="52"/>
      <c r="C1219" s="52"/>
      <c r="G1219" s="54"/>
      <c r="S1219" s="55"/>
      <c r="T1219" s="54"/>
      <c r="AM1219" s="53"/>
    </row>
    <row r="1220" spans="1:39" s="23" customFormat="1">
      <c r="A1220" s="52"/>
      <c r="B1220" s="52"/>
      <c r="C1220" s="52"/>
      <c r="G1220" s="54"/>
      <c r="S1220" s="55"/>
      <c r="T1220" s="54"/>
      <c r="AM1220" s="53"/>
    </row>
    <row r="1221" spans="1:39" s="23" customFormat="1">
      <c r="A1221" s="52"/>
      <c r="B1221" s="52"/>
      <c r="C1221" s="52"/>
      <c r="G1221" s="54"/>
      <c r="S1221" s="55"/>
      <c r="T1221" s="54"/>
      <c r="AM1221" s="53"/>
    </row>
    <row r="1222" spans="1:39" s="23" customFormat="1">
      <c r="A1222" s="52"/>
      <c r="B1222" s="52"/>
      <c r="C1222" s="52"/>
      <c r="G1222" s="54"/>
      <c r="S1222" s="55"/>
      <c r="T1222" s="54"/>
      <c r="AM1222" s="53"/>
    </row>
    <row r="1223" spans="1:39" s="23" customFormat="1">
      <c r="A1223" s="52"/>
      <c r="B1223" s="52"/>
      <c r="C1223" s="52"/>
      <c r="G1223" s="54"/>
      <c r="S1223" s="55"/>
      <c r="T1223" s="54"/>
      <c r="AM1223" s="53"/>
    </row>
    <row r="1224" spans="1:39" s="23" customFormat="1">
      <c r="A1224" s="52"/>
      <c r="B1224" s="52"/>
      <c r="C1224" s="52"/>
      <c r="G1224" s="54"/>
      <c r="S1224" s="55"/>
      <c r="T1224" s="54"/>
      <c r="AM1224" s="53"/>
    </row>
    <row r="1225" spans="1:39" s="23" customFormat="1">
      <c r="A1225" s="52"/>
      <c r="B1225" s="52"/>
      <c r="C1225" s="52"/>
      <c r="G1225" s="54"/>
      <c r="S1225" s="55"/>
      <c r="T1225" s="54"/>
      <c r="AM1225" s="53"/>
    </row>
    <row r="1226" spans="1:39" s="23" customFormat="1">
      <c r="A1226" s="52"/>
      <c r="B1226" s="52"/>
      <c r="C1226" s="52"/>
      <c r="G1226" s="54"/>
      <c r="S1226" s="55"/>
      <c r="T1226" s="54"/>
      <c r="AM1226" s="53"/>
    </row>
    <row r="1227" spans="1:39" s="23" customFormat="1">
      <c r="A1227" s="52"/>
      <c r="B1227" s="52"/>
      <c r="C1227" s="52"/>
      <c r="G1227" s="54"/>
      <c r="S1227" s="55"/>
      <c r="T1227" s="54"/>
      <c r="AM1227" s="53"/>
    </row>
    <row r="1228" spans="1:39" s="23" customFormat="1">
      <c r="A1228" s="52"/>
      <c r="B1228" s="52"/>
      <c r="C1228" s="52"/>
      <c r="G1228" s="54"/>
      <c r="S1228" s="55"/>
      <c r="T1228" s="54"/>
      <c r="AM1228" s="53"/>
    </row>
    <row r="1229" spans="1:39" s="23" customFormat="1">
      <c r="A1229" s="52"/>
      <c r="B1229" s="52"/>
      <c r="C1229" s="52"/>
      <c r="G1229" s="54"/>
      <c r="S1229" s="55"/>
      <c r="T1229" s="54"/>
      <c r="AM1229" s="53"/>
    </row>
    <row r="1230" spans="1:39" s="23" customFormat="1">
      <c r="A1230" s="52"/>
      <c r="B1230" s="52"/>
      <c r="C1230" s="52"/>
      <c r="G1230" s="54"/>
      <c r="S1230" s="55"/>
      <c r="T1230" s="54"/>
      <c r="AM1230" s="53"/>
    </row>
    <row r="1231" spans="1:39" s="23" customFormat="1">
      <c r="A1231" s="52"/>
      <c r="B1231" s="52"/>
      <c r="C1231" s="52"/>
      <c r="G1231" s="54"/>
      <c r="S1231" s="55"/>
      <c r="T1231" s="54"/>
      <c r="AM1231" s="53"/>
    </row>
    <row r="1232" spans="1:39" s="23" customFormat="1">
      <c r="A1232" s="52"/>
      <c r="B1232" s="52"/>
      <c r="C1232" s="52"/>
      <c r="G1232" s="54"/>
      <c r="S1232" s="55"/>
      <c r="T1232" s="54"/>
      <c r="AM1232" s="53"/>
    </row>
    <row r="1233" spans="1:39" s="23" customFormat="1">
      <c r="A1233" s="52"/>
      <c r="B1233" s="52"/>
      <c r="C1233" s="52"/>
      <c r="G1233" s="54"/>
      <c r="S1233" s="55"/>
      <c r="T1233" s="54"/>
      <c r="AM1233" s="53"/>
    </row>
    <row r="1234" spans="1:39" s="23" customFormat="1">
      <c r="A1234" s="52"/>
      <c r="B1234" s="52"/>
      <c r="C1234" s="52"/>
      <c r="G1234" s="54"/>
      <c r="S1234" s="55"/>
      <c r="T1234" s="54"/>
      <c r="AM1234" s="53"/>
    </row>
    <row r="1235" spans="1:39" s="23" customFormat="1">
      <c r="A1235" s="52"/>
      <c r="B1235" s="52"/>
      <c r="C1235" s="52"/>
      <c r="G1235" s="54"/>
      <c r="S1235" s="55"/>
      <c r="T1235" s="54"/>
      <c r="AM1235" s="53"/>
    </row>
    <row r="1236" spans="1:39" s="23" customFormat="1">
      <c r="A1236" s="52"/>
      <c r="B1236" s="52"/>
      <c r="C1236" s="52"/>
      <c r="G1236" s="54"/>
      <c r="S1236" s="55"/>
      <c r="T1236" s="54"/>
      <c r="AM1236" s="53"/>
    </row>
    <row r="1237" spans="1:39" s="23" customFormat="1">
      <c r="A1237" s="52"/>
      <c r="B1237" s="52"/>
      <c r="C1237" s="52"/>
      <c r="G1237" s="54"/>
      <c r="S1237" s="55"/>
      <c r="T1237" s="54"/>
      <c r="AM1237" s="53"/>
    </row>
    <row r="1238" spans="1:39" s="23" customFormat="1">
      <c r="A1238" s="52"/>
      <c r="B1238" s="52"/>
      <c r="C1238" s="52"/>
      <c r="G1238" s="54"/>
      <c r="S1238" s="55"/>
      <c r="T1238" s="54"/>
      <c r="AM1238" s="53"/>
    </row>
    <row r="1239" spans="1:39" s="23" customFormat="1">
      <c r="A1239" s="52"/>
      <c r="B1239" s="52"/>
      <c r="C1239" s="52"/>
      <c r="G1239" s="54"/>
      <c r="S1239" s="55"/>
      <c r="T1239" s="54"/>
      <c r="AM1239" s="53"/>
    </row>
    <row r="1240" spans="1:39" s="23" customFormat="1">
      <c r="A1240" s="52"/>
      <c r="B1240" s="52"/>
      <c r="C1240" s="52"/>
      <c r="G1240" s="54"/>
      <c r="S1240" s="55"/>
      <c r="T1240" s="54"/>
      <c r="AM1240" s="53"/>
    </row>
    <row r="1241" spans="1:39" s="23" customFormat="1">
      <c r="A1241" s="52"/>
      <c r="B1241" s="52"/>
      <c r="C1241" s="52"/>
      <c r="G1241" s="54"/>
      <c r="S1241" s="55"/>
      <c r="T1241" s="54"/>
      <c r="AM1241" s="53"/>
    </row>
    <row r="1242" spans="1:39" s="23" customFormat="1">
      <c r="A1242" s="52"/>
      <c r="B1242" s="52"/>
      <c r="C1242" s="52"/>
      <c r="G1242" s="54"/>
      <c r="S1242" s="55"/>
      <c r="T1242" s="54"/>
      <c r="AM1242" s="53"/>
    </row>
    <row r="1243" spans="1:39" s="23" customFormat="1">
      <c r="A1243" s="52"/>
      <c r="B1243" s="52"/>
      <c r="C1243" s="52"/>
      <c r="G1243" s="54"/>
      <c r="S1243" s="55"/>
      <c r="T1243" s="54"/>
      <c r="AM1243" s="53"/>
    </row>
    <row r="1244" spans="1:39" s="23" customFormat="1">
      <c r="A1244" s="52"/>
      <c r="B1244" s="52"/>
      <c r="C1244" s="52"/>
      <c r="G1244" s="54"/>
      <c r="S1244" s="55"/>
      <c r="T1244" s="54"/>
      <c r="AM1244" s="53"/>
    </row>
    <row r="1245" spans="1:39" s="23" customFormat="1">
      <c r="A1245" s="52"/>
      <c r="B1245" s="52"/>
      <c r="C1245" s="52"/>
      <c r="G1245" s="54"/>
      <c r="S1245" s="55"/>
      <c r="T1245" s="54"/>
      <c r="AM1245" s="53"/>
    </row>
    <row r="1246" spans="1:39" s="23" customFormat="1">
      <c r="A1246" s="52"/>
      <c r="B1246" s="52"/>
      <c r="C1246" s="52"/>
      <c r="G1246" s="54"/>
      <c r="S1246" s="55"/>
      <c r="T1246" s="54"/>
      <c r="AM1246" s="53"/>
    </row>
    <row r="1247" spans="1:39" s="23" customFormat="1">
      <c r="A1247" s="52"/>
      <c r="B1247" s="52"/>
      <c r="C1247" s="52"/>
      <c r="G1247" s="54"/>
      <c r="S1247" s="55"/>
      <c r="T1247" s="54"/>
      <c r="AM1247" s="53"/>
    </row>
    <row r="1248" spans="1:39" s="23" customFormat="1">
      <c r="A1248" s="1"/>
      <c r="B1248" s="1"/>
      <c r="C1248" s="1"/>
      <c r="D1248" s="3"/>
      <c r="E1248" s="3"/>
      <c r="F1248" s="3"/>
      <c r="G1248" s="58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59"/>
      <c r="T1248" s="58"/>
      <c r="AM1248" s="2"/>
    </row>
    <row r="1249" spans="1:39" s="23" customFormat="1">
      <c r="A1249" s="1"/>
      <c r="B1249" s="1"/>
      <c r="C1249" s="1"/>
      <c r="D1249" s="3"/>
      <c r="E1249" s="3"/>
      <c r="F1249" s="3"/>
      <c r="G1249" s="58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59"/>
      <c r="T1249" s="58"/>
      <c r="AM1249" s="2"/>
    </row>
    <row r="1250" spans="1:39" s="23" customFormat="1">
      <c r="A1250" s="1"/>
      <c r="B1250" s="1"/>
      <c r="C1250" s="1"/>
      <c r="D1250" s="3"/>
      <c r="E1250" s="3"/>
      <c r="F1250" s="3"/>
      <c r="G1250" s="58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59"/>
      <c r="T1250" s="58"/>
      <c r="AM1250" s="2"/>
    </row>
    <row r="1251" spans="1:39" s="23" customFormat="1">
      <c r="A1251" s="1"/>
      <c r="B1251" s="1"/>
      <c r="C1251" s="1"/>
      <c r="D1251" s="3"/>
      <c r="E1251" s="3"/>
      <c r="F1251" s="3"/>
      <c r="G1251" s="58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59"/>
      <c r="T1251" s="58"/>
      <c r="AM1251" s="2"/>
    </row>
    <row r="1252" spans="1:39" s="23" customFormat="1">
      <c r="A1252" s="1"/>
      <c r="B1252" s="1"/>
      <c r="C1252" s="1"/>
      <c r="D1252" s="3"/>
      <c r="E1252" s="3"/>
      <c r="F1252" s="3"/>
      <c r="G1252" s="58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59"/>
      <c r="T1252" s="58"/>
      <c r="AM1252" s="2"/>
    </row>
    <row r="1253" spans="1:39" s="23" customFormat="1">
      <c r="A1253" s="1"/>
      <c r="B1253" s="1"/>
      <c r="C1253" s="1"/>
      <c r="D1253" s="3"/>
      <c r="E1253" s="3"/>
      <c r="F1253" s="3"/>
      <c r="G1253" s="58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59"/>
      <c r="T1253" s="58"/>
      <c r="AM1253" s="2"/>
    </row>
    <row r="1254" spans="1:39" s="23" customFormat="1">
      <c r="A1254" s="1"/>
      <c r="B1254" s="1"/>
      <c r="C1254" s="1"/>
      <c r="D1254" s="3"/>
      <c r="E1254" s="3"/>
      <c r="F1254" s="3"/>
      <c r="G1254" s="58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59"/>
      <c r="T1254" s="58"/>
      <c r="AM1254" s="2"/>
    </row>
    <row r="1255" spans="1:39" s="23" customFormat="1">
      <c r="A1255" s="1"/>
      <c r="B1255" s="1"/>
      <c r="C1255" s="1"/>
      <c r="D1255" s="3"/>
      <c r="E1255" s="3"/>
      <c r="F1255" s="3"/>
      <c r="G1255" s="58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59"/>
      <c r="T1255" s="58"/>
      <c r="AM1255" s="2"/>
    </row>
    <row r="1256" spans="1:39" s="23" customFormat="1">
      <c r="A1256" s="1"/>
      <c r="B1256" s="1"/>
      <c r="C1256" s="1"/>
      <c r="D1256" s="3"/>
      <c r="E1256" s="3"/>
      <c r="F1256" s="3"/>
      <c r="G1256" s="58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59"/>
      <c r="T1256" s="58"/>
      <c r="AM1256" s="2"/>
    </row>
    <row r="1257" spans="1:39" s="23" customFormat="1">
      <c r="A1257" s="1"/>
      <c r="B1257" s="1"/>
      <c r="C1257" s="1"/>
      <c r="D1257" s="3"/>
      <c r="E1257" s="3"/>
      <c r="F1257" s="3"/>
      <c r="G1257" s="58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59"/>
      <c r="T1257" s="58"/>
      <c r="AM1257" s="2"/>
    </row>
    <row r="1258" spans="1:39" s="23" customFormat="1">
      <c r="A1258" s="1"/>
      <c r="B1258" s="1"/>
      <c r="C1258" s="1"/>
      <c r="D1258" s="3"/>
      <c r="E1258" s="3"/>
      <c r="F1258" s="3"/>
      <c r="G1258" s="58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59"/>
      <c r="T1258" s="58"/>
      <c r="AM1258" s="2"/>
    </row>
    <row r="1259" spans="1:39" s="23" customFormat="1">
      <c r="A1259" s="1"/>
      <c r="B1259" s="1"/>
      <c r="C1259" s="1"/>
      <c r="D1259" s="3"/>
      <c r="E1259" s="3"/>
      <c r="F1259" s="3"/>
      <c r="G1259" s="58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59"/>
      <c r="T1259" s="58"/>
      <c r="AM1259" s="2"/>
    </row>
    <row r="1260" spans="1:39" s="3" customFormat="1">
      <c r="A1260" s="1"/>
      <c r="B1260" s="1"/>
      <c r="C1260" s="1"/>
      <c r="G1260" s="58"/>
      <c r="S1260" s="59"/>
      <c r="T1260" s="58"/>
      <c r="AM1260" s="2"/>
    </row>
    <row r="1261" spans="1:39" s="3" customFormat="1">
      <c r="A1261" s="1"/>
      <c r="B1261" s="1"/>
      <c r="C1261" s="1"/>
      <c r="G1261" s="58"/>
      <c r="S1261" s="59"/>
      <c r="T1261" s="58"/>
      <c r="AM1261" s="2"/>
    </row>
    <row r="1262" spans="1:39" s="3" customFormat="1">
      <c r="A1262" s="1"/>
      <c r="B1262" s="1"/>
      <c r="C1262" s="1"/>
      <c r="G1262" s="58"/>
      <c r="S1262" s="59"/>
      <c r="T1262" s="58"/>
      <c r="AM1262" s="2"/>
    </row>
    <row r="1263" spans="1:39" s="3" customFormat="1">
      <c r="A1263" s="1"/>
      <c r="B1263" s="1"/>
      <c r="C1263" s="1"/>
      <c r="G1263" s="58"/>
      <c r="S1263" s="59"/>
      <c r="T1263" s="58"/>
      <c r="AM1263" s="2"/>
    </row>
    <row r="1264" spans="1:39" s="3" customFormat="1">
      <c r="A1264" s="1"/>
      <c r="B1264" s="1"/>
      <c r="C1264" s="1"/>
      <c r="G1264" s="58"/>
      <c r="S1264" s="59"/>
      <c r="T1264" s="58"/>
      <c r="AM1264" s="2"/>
    </row>
    <row r="1265" spans="1:39" s="3" customFormat="1">
      <c r="A1265" s="1"/>
      <c r="B1265" s="1"/>
      <c r="C1265" s="1"/>
      <c r="G1265" s="58"/>
      <c r="S1265" s="59"/>
      <c r="T1265" s="58"/>
      <c r="AM1265" s="2"/>
    </row>
    <row r="1266" spans="1:39" s="3" customFormat="1">
      <c r="A1266" s="1"/>
      <c r="B1266" s="1"/>
      <c r="C1266" s="1"/>
      <c r="G1266" s="58"/>
      <c r="S1266" s="59"/>
      <c r="T1266" s="58"/>
      <c r="AM1266" s="2"/>
    </row>
    <row r="1267" spans="1:39" s="3" customFormat="1">
      <c r="A1267" s="1"/>
      <c r="B1267" s="1"/>
      <c r="C1267" s="1"/>
      <c r="G1267" s="58"/>
      <c r="S1267" s="59"/>
      <c r="T1267" s="58"/>
      <c r="AM1267" s="2"/>
    </row>
    <row r="1268" spans="1:39" s="3" customFormat="1">
      <c r="A1268" s="1"/>
      <c r="B1268" s="1"/>
      <c r="C1268" s="1"/>
      <c r="G1268" s="58"/>
      <c r="S1268" s="59"/>
      <c r="T1268" s="58"/>
      <c r="AM1268" s="2"/>
    </row>
    <row r="1269" spans="1:39" s="3" customFormat="1">
      <c r="A1269" s="1"/>
      <c r="B1269" s="1"/>
      <c r="C1269" s="1"/>
      <c r="G1269" s="58"/>
      <c r="S1269" s="59"/>
      <c r="T1269" s="58"/>
      <c r="AM1269" s="2"/>
    </row>
    <row r="1270" spans="1:39" s="3" customFormat="1">
      <c r="A1270" s="1"/>
      <c r="B1270" s="1"/>
      <c r="C1270" s="1"/>
      <c r="G1270" s="58"/>
      <c r="S1270" s="59"/>
      <c r="T1270" s="58"/>
      <c r="AM1270" s="2"/>
    </row>
    <row r="1271" spans="1:39" s="3" customFormat="1">
      <c r="A1271" s="1"/>
      <c r="B1271" s="1"/>
      <c r="C1271" s="1"/>
      <c r="G1271" s="58"/>
      <c r="S1271" s="59"/>
      <c r="T1271" s="58"/>
      <c r="AM1271" s="2"/>
    </row>
    <row r="1272" spans="1:39" s="3" customFormat="1">
      <c r="A1272" s="1"/>
      <c r="B1272" s="1"/>
      <c r="C1272" s="1"/>
      <c r="G1272" s="58"/>
      <c r="S1272" s="59"/>
      <c r="T1272" s="58"/>
      <c r="AM1272" s="2"/>
    </row>
    <row r="1273" spans="1:39" s="3" customFormat="1">
      <c r="A1273" s="1"/>
      <c r="B1273" s="1"/>
      <c r="C1273" s="1"/>
      <c r="G1273" s="58"/>
      <c r="S1273" s="59"/>
      <c r="T1273" s="58"/>
      <c r="AM1273" s="2"/>
    </row>
    <row r="1274" spans="1:39" s="3" customFormat="1">
      <c r="A1274" s="1"/>
      <c r="B1274" s="1"/>
      <c r="C1274" s="1"/>
      <c r="G1274" s="58"/>
      <c r="S1274" s="59"/>
      <c r="T1274" s="58"/>
      <c r="AM1274" s="2"/>
    </row>
    <row r="1275" spans="1:39" s="3" customFormat="1">
      <c r="A1275" s="1"/>
      <c r="B1275" s="1"/>
      <c r="C1275" s="1"/>
      <c r="G1275" s="58"/>
      <c r="S1275" s="59"/>
      <c r="T1275" s="58"/>
      <c r="AM1275" s="2"/>
    </row>
    <row r="1276" spans="1:39" s="3" customFormat="1">
      <c r="A1276" s="1"/>
      <c r="B1276" s="1"/>
      <c r="C1276" s="1"/>
      <c r="G1276" s="58"/>
      <c r="S1276" s="59"/>
      <c r="T1276" s="58"/>
      <c r="AM1276" s="2"/>
    </row>
    <row r="1277" spans="1:39" s="3" customFormat="1">
      <c r="A1277" s="1"/>
      <c r="B1277" s="1"/>
      <c r="C1277" s="1"/>
      <c r="G1277" s="58"/>
      <c r="S1277" s="59"/>
      <c r="T1277" s="58"/>
      <c r="AM1277" s="2"/>
    </row>
    <row r="1278" spans="1:39" s="3" customFormat="1">
      <c r="A1278" s="1"/>
      <c r="B1278" s="1"/>
      <c r="C1278" s="1"/>
      <c r="G1278" s="58"/>
      <c r="S1278" s="59"/>
      <c r="T1278" s="58"/>
      <c r="AM1278" s="2"/>
    </row>
    <row r="1279" spans="1:39" s="3" customFormat="1">
      <c r="A1279" s="1"/>
      <c r="B1279" s="1"/>
      <c r="C1279" s="1"/>
      <c r="G1279" s="58"/>
      <c r="S1279" s="59"/>
      <c r="T1279" s="58"/>
      <c r="AM1279" s="2"/>
    </row>
    <row r="1280" spans="1:39" s="3" customFormat="1">
      <c r="A1280" s="1"/>
      <c r="B1280" s="1"/>
      <c r="C1280" s="1"/>
      <c r="G1280" s="58"/>
      <c r="S1280" s="59"/>
      <c r="T1280" s="58"/>
      <c r="AM1280" s="2"/>
    </row>
    <row r="1281" spans="1:39" s="3" customFormat="1">
      <c r="A1281" s="1"/>
      <c r="B1281" s="1"/>
      <c r="C1281" s="1"/>
      <c r="G1281" s="58"/>
      <c r="S1281" s="59"/>
      <c r="T1281" s="58"/>
      <c r="AM1281" s="2"/>
    </row>
    <row r="1282" spans="1:39" s="3" customFormat="1">
      <c r="A1282" s="1"/>
      <c r="B1282" s="1"/>
      <c r="C1282" s="1"/>
      <c r="G1282" s="58"/>
      <c r="S1282" s="59"/>
      <c r="T1282" s="58"/>
      <c r="AM1282" s="2"/>
    </row>
    <row r="1283" spans="1:39" s="3" customFormat="1">
      <c r="A1283" s="1"/>
      <c r="B1283" s="1"/>
      <c r="C1283" s="1"/>
      <c r="G1283" s="58"/>
      <c r="S1283" s="59"/>
      <c r="T1283" s="58"/>
      <c r="AM1283" s="2"/>
    </row>
    <row r="1284" spans="1:39" s="3" customFormat="1">
      <c r="A1284" s="1"/>
      <c r="B1284" s="1"/>
      <c r="C1284" s="1"/>
      <c r="G1284" s="58"/>
      <c r="S1284" s="59"/>
      <c r="T1284" s="58"/>
      <c r="AM1284" s="2"/>
    </row>
    <row r="1285" spans="1:39" s="3" customFormat="1">
      <c r="A1285" s="1"/>
      <c r="B1285" s="1"/>
      <c r="C1285" s="1"/>
      <c r="G1285" s="58"/>
      <c r="S1285" s="59"/>
      <c r="T1285" s="58"/>
      <c r="AM1285" s="2"/>
    </row>
    <row r="1286" spans="1:39" s="3" customFormat="1">
      <c r="A1286" s="1"/>
      <c r="B1286" s="1"/>
      <c r="C1286" s="1"/>
      <c r="G1286" s="58"/>
      <c r="S1286" s="59"/>
      <c r="T1286" s="58"/>
      <c r="AM1286" s="2"/>
    </row>
    <row r="1287" spans="1:39" s="3" customFormat="1">
      <c r="A1287" s="1"/>
      <c r="B1287" s="1"/>
      <c r="C1287" s="1"/>
      <c r="G1287" s="58"/>
      <c r="S1287" s="59"/>
      <c r="T1287" s="58"/>
      <c r="AM1287" s="2"/>
    </row>
    <row r="1288" spans="1:39" s="3" customFormat="1">
      <c r="A1288" s="1"/>
      <c r="B1288" s="1"/>
      <c r="C1288" s="1"/>
      <c r="G1288" s="58"/>
      <c r="S1288" s="59"/>
      <c r="T1288" s="58"/>
      <c r="AM1288" s="2"/>
    </row>
    <row r="1289" spans="1:39" s="3" customFormat="1">
      <c r="A1289" s="1"/>
      <c r="B1289" s="1"/>
      <c r="C1289" s="1"/>
      <c r="G1289" s="58"/>
      <c r="S1289" s="59"/>
      <c r="T1289" s="58"/>
      <c r="AM1289" s="2"/>
    </row>
    <row r="1290" spans="1:39" s="3" customFormat="1">
      <c r="A1290" s="1"/>
      <c r="B1290" s="1"/>
      <c r="C1290" s="1"/>
      <c r="G1290" s="58"/>
      <c r="S1290" s="59"/>
      <c r="T1290" s="58"/>
      <c r="AM1290" s="2"/>
    </row>
    <row r="1291" spans="1:39" s="3" customFormat="1">
      <c r="A1291" s="1"/>
      <c r="B1291" s="1"/>
      <c r="C1291" s="1"/>
      <c r="G1291" s="58"/>
      <c r="S1291" s="59"/>
      <c r="T1291" s="58"/>
      <c r="AM1291" s="2"/>
    </row>
    <row r="1292" spans="1:39" s="3" customFormat="1">
      <c r="A1292" s="1"/>
      <c r="B1292" s="1"/>
      <c r="C1292" s="1"/>
      <c r="G1292" s="58"/>
      <c r="S1292" s="59"/>
      <c r="T1292" s="58"/>
      <c r="AM1292" s="2"/>
    </row>
    <row r="1293" spans="1:39" s="3" customFormat="1">
      <c r="A1293" s="1"/>
      <c r="B1293" s="1"/>
      <c r="C1293" s="1"/>
      <c r="G1293" s="58"/>
      <c r="S1293" s="59"/>
      <c r="T1293" s="58"/>
      <c r="AM1293" s="2"/>
    </row>
    <row r="1294" spans="1:39" s="3" customFormat="1">
      <c r="A1294" s="1"/>
      <c r="B1294" s="1"/>
      <c r="C1294" s="1"/>
      <c r="G1294" s="58"/>
      <c r="S1294" s="59"/>
      <c r="T1294" s="58"/>
      <c r="AM1294" s="2"/>
    </row>
    <row r="1295" spans="1:39" s="3" customFormat="1">
      <c r="A1295" s="1"/>
      <c r="B1295" s="1"/>
      <c r="C1295" s="1"/>
      <c r="G1295" s="58"/>
      <c r="S1295" s="59"/>
      <c r="T1295" s="58"/>
      <c r="AM1295" s="2"/>
    </row>
    <row r="1296" spans="1:39" s="3" customFormat="1">
      <c r="A1296" s="1"/>
      <c r="B1296" s="1"/>
      <c r="C1296" s="1"/>
      <c r="G1296" s="58"/>
      <c r="S1296" s="59"/>
      <c r="T1296" s="58"/>
      <c r="AM1296" s="2"/>
    </row>
    <row r="1297" spans="1:39" s="3" customFormat="1">
      <c r="A1297" s="1"/>
      <c r="B1297" s="1"/>
      <c r="C1297" s="1"/>
      <c r="G1297" s="58"/>
      <c r="S1297" s="59"/>
      <c r="T1297" s="58"/>
      <c r="AM1297" s="2"/>
    </row>
    <row r="1298" spans="1:39" s="3" customFormat="1">
      <c r="A1298" s="1"/>
      <c r="B1298" s="1"/>
      <c r="C1298" s="1"/>
      <c r="G1298" s="58"/>
      <c r="S1298" s="59"/>
      <c r="T1298" s="58"/>
      <c r="AM1298" s="2"/>
    </row>
    <row r="1299" spans="1:39" s="3" customFormat="1">
      <c r="A1299" s="1"/>
      <c r="B1299" s="1"/>
      <c r="C1299" s="1"/>
      <c r="G1299" s="58"/>
      <c r="S1299" s="59"/>
      <c r="T1299" s="58"/>
      <c r="AM1299" s="2"/>
    </row>
    <row r="1300" spans="1:39" s="3" customFormat="1">
      <c r="A1300" s="1"/>
      <c r="B1300" s="1"/>
      <c r="C1300" s="1"/>
      <c r="G1300" s="58"/>
      <c r="S1300" s="59"/>
      <c r="T1300" s="58"/>
      <c r="AM1300" s="2"/>
    </row>
    <row r="1301" spans="1:39" s="3" customFormat="1">
      <c r="A1301" s="1"/>
      <c r="B1301" s="1"/>
      <c r="C1301" s="1"/>
      <c r="G1301" s="58"/>
      <c r="S1301" s="59"/>
      <c r="T1301" s="58"/>
      <c r="AM1301" s="2"/>
    </row>
    <row r="1302" spans="1:39" s="3" customFormat="1">
      <c r="A1302" s="1"/>
      <c r="B1302" s="1"/>
      <c r="C1302" s="1"/>
      <c r="G1302" s="58"/>
      <c r="S1302" s="59"/>
      <c r="T1302" s="58"/>
      <c r="AM1302" s="2"/>
    </row>
    <row r="1303" spans="1:39" s="3" customFormat="1">
      <c r="A1303" s="1"/>
      <c r="B1303" s="1"/>
      <c r="C1303" s="1"/>
      <c r="G1303" s="58"/>
      <c r="S1303" s="59"/>
      <c r="T1303" s="58"/>
      <c r="AM1303" s="2"/>
    </row>
    <row r="1304" spans="1:39" s="3" customFormat="1">
      <c r="A1304" s="1"/>
      <c r="B1304" s="1"/>
      <c r="C1304" s="1"/>
      <c r="G1304" s="58"/>
      <c r="S1304" s="59"/>
      <c r="T1304" s="58"/>
      <c r="AM1304" s="2"/>
    </row>
    <row r="1305" spans="1:39" s="3" customFormat="1">
      <c r="A1305" s="1"/>
      <c r="B1305" s="1"/>
      <c r="C1305" s="1"/>
      <c r="G1305" s="58"/>
      <c r="S1305" s="59"/>
      <c r="T1305" s="58"/>
      <c r="AM1305" s="2"/>
    </row>
    <row r="1306" spans="1:39" s="3" customFormat="1">
      <c r="A1306" s="1"/>
      <c r="B1306" s="1"/>
      <c r="C1306" s="1"/>
      <c r="G1306" s="58"/>
      <c r="S1306" s="59"/>
      <c r="T1306" s="58"/>
      <c r="AM1306" s="2"/>
    </row>
    <row r="1307" spans="1:39" s="3" customFormat="1">
      <c r="A1307" s="1"/>
      <c r="B1307" s="1"/>
      <c r="C1307" s="1"/>
      <c r="G1307" s="58"/>
      <c r="S1307" s="59"/>
      <c r="T1307" s="58"/>
      <c r="AM1307" s="2"/>
    </row>
    <row r="1308" spans="1:39" s="3" customFormat="1">
      <c r="A1308" s="1"/>
      <c r="B1308" s="1"/>
      <c r="C1308" s="1"/>
      <c r="G1308" s="58"/>
      <c r="S1308" s="59"/>
      <c r="T1308" s="58"/>
      <c r="AM1308" s="2"/>
    </row>
    <row r="1309" spans="1:39" s="3" customFormat="1">
      <c r="A1309" s="1"/>
      <c r="B1309" s="1"/>
      <c r="C1309" s="1"/>
      <c r="G1309" s="58"/>
      <c r="S1309" s="59"/>
      <c r="T1309" s="58"/>
      <c r="AM1309" s="2"/>
    </row>
    <row r="1310" spans="1:39" s="3" customFormat="1">
      <c r="A1310" s="1"/>
      <c r="B1310" s="1"/>
      <c r="C1310" s="1"/>
      <c r="G1310" s="58"/>
      <c r="S1310" s="59"/>
      <c r="T1310" s="58"/>
      <c r="AM1310" s="2"/>
    </row>
    <row r="1311" spans="1:39" s="3" customFormat="1">
      <c r="A1311" s="1"/>
      <c r="B1311" s="1"/>
      <c r="C1311" s="1"/>
      <c r="G1311" s="58"/>
      <c r="S1311" s="59"/>
      <c r="T1311" s="58"/>
      <c r="AM1311" s="2"/>
    </row>
    <row r="1312" spans="1:39" s="3" customFormat="1">
      <c r="A1312" s="1"/>
      <c r="B1312" s="1"/>
      <c r="C1312" s="1"/>
      <c r="G1312" s="58"/>
      <c r="S1312" s="59"/>
      <c r="T1312" s="58"/>
      <c r="AM1312" s="2"/>
    </row>
    <row r="1313" spans="1:39" s="3" customFormat="1">
      <c r="A1313" s="1"/>
      <c r="B1313" s="1"/>
      <c r="C1313" s="1"/>
      <c r="G1313" s="58"/>
      <c r="S1313" s="59"/>
      <c r="T1313" s="58"/>
      <c r="AM1313" s="2"/>
    </row>
    <row r="1314" spans="1:39" s="3" customFormat="1">
      <c r="A1314" s="1"/>
      <c r="B1314" s="1"/>
      <c r="C1314" s="1"/>
      <c r="G1314" s="58"/>
      <c r="S1314" s="59"/>
      <c r="T1314" s="58"/>
      <c r="AM1314" s="2"/>
    </row>
    <row r="1315" spans="1:39" s="3" customFormat="1">
      <c r="A1315" s="1"/>
      <c r="B1315" s="1"/>
      <c r="C1315" s="1"/>
      <c r="G1315" s="58"/>
      <c r="S1315" s="59"/>
      <c r="T1315" s="58"/>
      <c r="AM1315" s="2"/>
    </row>
    <row r="1316" spans="1:39" s="3" customFormat="1">
      <c r="A1316" s="1"/>
      <c r="B1316" s="1"/>
      <c r="C1316" s="1"/>
      <c r="G1316" s="58"/>
      <c r="S1316" s="59"/>
      <c r="T1316" s="58"/>
      <c r="AM1316" s="2"/>
    </row>
    <row r="1317" spans="1:39" s="3" customFormat="1">
      <c r="A1317" s="1"/>
      <c r="B1317" s="1"/>
      <c r="C1317" s="1"/>
      <c r="G1317" s="58"/>
      <c r="S1317" s="59"/>
      <c r="T1317" s="58"/>
      <c r="AM1317" s="2"/>
    </row>
    <row r="1318" spans="1:39" s="3" customFormat="1">
      <c r="A1318" s="1"/>
      <c r="B1318" s="1"/>
      <c r="C1318" s="1"/>
      <c r="G1318" s="58"/>
      <c r="S1318" s="59"/>
      <c r="T1318" s="58"/>
      <c r="AM1318" s="2"/>
    </row>
    <row r="1319" spans="1:39" s="3" customFormat="1">
      <c r="A1319" s="1"/>
      <c r="B1319" s="1"/>
      <c r="C1319" s="1"/>
      <c r="G1319" s="58"/>
      <c r="S1319" s="59"/>
      <c r="T1319" s="58"/>
      <c r="AM1319" s="2"/>
    </row>
    <row r="1320" spans="1:39" s="3" customFormat="1">
      <c r="A1320" s="1"/>
      <c r="B1320" s="1"/>
      <c r="C1320" s="1"/>
      <c r="G1320" s="58"/>
      <c r="S1320" s="59"/>
      <c r="T1320" s="58"/>
      <c r="AM1320" s="2"/>
    </row>
    <row r="1321" spans="1:39" s="3" customFormat="1">
      <c r="A1321" s="1"/>
      <c r="B1321" s="1"/>
      <c r="C1321" s="1"/>
      <c r="G1321" s="58"/>
      <c r="S1321" s="59"/>
      <c r="T1321" s="58"/>
      <c r="AM1321" s="2"/>
    </row>
    <row r="1322" spans="1:39" s="3" customFormat="1">
      <c r="A1322" s="1"/>
      <c r="B1322" s="1"/>
      <c r="C1322" s="1"/>
      <c r="G1322" s="58"/>
      <c r="S1322" s="59"/>
      <c r="T1322" s="58"/>
      <c r="AM1322" s="2"/>
    </row>
    <row r="1323" spans="1:39" s="3" customFormat="1">
      <c r="A1323" s="1"/>
      <c r="B1323" s="1"/>
      <c r="C1323" s="1"/>
      <c r="G1323" s="58"/>
      <c r="S1323" s="59"/>
      <c r="T1323" s="58"/>
      <c r="AM1323" s="2"/>
    </row>
    <row r="1324" spans="1:39" s="3" customFormat="1">
      <c r="A1324" s="1"/>
      <c r="B1324" s="1"/>
      <c r="C1324" s="1"/>
      <c r="G1324" s="58"/>
      <c r="S1324" s="59"/>
      <c r="T1324" s="58"/>
      <c r="AM1324" s="2"/>
    </row>
    <row r="1325" spans="1:39" s="3" customFormat="1">
      <c r="A1325" s="1"/>
      <c r="B1325" s="1"/>
      <c r="C1325" s="1"/>
      <c r="G1325" s="58"/>
      <c r="S1325" s="59"/>
      <c r="T1325" s="58"/>
      <c r="AM1325" s="2"/>
    </row>
    <row r="1326" spans="1:39" s="3" customFormat="1">
      <c r="A1326" s="1"/>
      <c r="B1326" s="1"/>
      <c r="C1326" s="1"/>
      <c r="G1326" s="58"/>
      <c r="S1326" s="59"/>
      <c r="T1326" s="58"/>
      <c r="AM1326" s="2"/>
    </row>
    <row r="1327" spans="1:39" s="3" customFormat="1">
      <c r="A1327" s="1"/>
      <c r="B1327" s="1"/>
      <c r="C1327" s="1"/>
      <c r="G1327" s="58"/>
      <c r="S1327" s="59"/>
      <c r="T1327" s="58"/>
      <c r="AM1327" s="2"/>
    </row>
    <row r="1328" spans="1:39" s="3" customFormat="1">
      <c r="A1328" s="1"/>
      <c r="B1328" s="1"/>
      <c r="C1328" s="1"/>
      <c r="G1328" s="58"/>
      <c r="S1328" s="59"/>
      <c r="T1328" s="58"/>
      <c r="AM1328" s="2"/>
    </row>
    <row r="1329" spans="1:39" s="3" customFormat="1">
      <c r="A1329" s="1"/>
      <c r="B1329" s="1"/>
      <c r="C1329" s="1"/>
      <c r="G1329" s="58"/>
      <c r="S1329" s="59"/>
      <c r="T1329" s="58"/>
      <c r="AM1329" s="2"/>
    </row>
    <row r="1330" spans="1:39" s="3" customFormat="1">
      <c r="A1330" s="1"/>
      <c r="B1330" s="1"/>
      <c r="C1330" s="1"/>
      <c r="G1330" s="58"/>
      <c r="S1330" s="59"/>
      <c r="T1330" s="58"/>
      <c r="AM1330" s="2"/>
    </row>
    <row r="1331" spans="1:39" s="3" customFormat="1">
      <c r="A1331" s="1"/>
      <c r="B1331" s="1"/>
      <c r="C1331" s="1"/>
      <c r="G1331" s="58"/>
      <c r="S1331" s="59"/>
      <c r="T1331" s="58"/>
      <c r="AM1331" s="2"/>
    </row>
    <row r="1332" spans="1:39" s="3" customFormat="1">
      <c r="A1332" s="1"/>
      <c r="B1332" s="1"/>
      <c r="C1332" s="1"/>
      <c r="G1332" s="58"/>
      <c r="S1332" s="59"/>
      <c r="T1332" s="58"/>
      <c r="AM1332" s="2"/>
    </row>
    <row r="1333" spans="1:39" s="3" customFormat="1">
      <c r="A1333" s="1"/>
      <c r="B1333" s="1"/>
      <c r="C1333" s="1"/>
      <c r="G1333" s="58"/>
      <c r="S1333" s="59"/>
      <c r="T1333" s="58"/>
      <c r="AM1333" s="2"/>
    </row>
    <row r="1334" spans="1:39" s="3" customFormat="1">
      <c r="A1334" s="1"/>
      <c r="B1334" s="1"/>
      <c r="C1334" s="1"/>
      <c r="G1334" s="58"/>
      <c r="S1334" s="59"/>
      <c r="T1334" s="58"/>
      <c r="AM1334" s="2"/>
    </row>
    <row r="1335" spans="1:39" s="3" customFormat="1">
      <c r="A1335" s="1"/>
      <c r="B1335" s="1"/>
      <c r="C1335" s="1"/>
      <c r="G1335" s="58"/>
      <c r="S1335" s="59"/>
      <c r="T1335" s="58"/>
      <c r="AM1335" s="2"/>
    </row>
    <row r="1336" spans="1:39" s="3" customFormat="1">
      <c r="A1336" s="1"/>
      <c r="B1336" s="1"/>
      <c r="C1336" s="1"/>
      <c r="G1336" s="58"/>
      <c r="S1336" s="59"/>
      <c r="T1336" s="58"/>
      <c r="AM1336" s="2"/>
    </row>
    <row r="1337" spans="1:39" s="3" customFormat="1">
      <c r="A1337" s="1"/>
      <c r="B1337" s="1"/>
      <c r="C1337" s="1"/>
      <c r="G1337" s="58"/>
      <c r="S1337" s="59"/>
      <c r="T1337" s="58"/>
      <c r="AM1337" s="2"/>
    </row>
    <row r="1338" spans="1:39" s="3" customFormat="1">
      <c r="A1338" s="1"/>
      <c r="B1338" s="1"/>
      <c r="C1338" s="1"/>
      <c r="G1338" s="58"/>
      <c r="S1338" s="59"/>
      <c r="T1338" s="58"/>
      <c r="AM1338" s="2"/>
    </row>
    <row r="1339" spans="1:39" s="3" customFormat="1">
      <c r="A1339" s="1"/>
      <c r="B1339" s="1"/>
      <c r="C1339" s="1"/>
      <c r="G1339" s="58"/>
      <c r="S1339" s="59"/>
      <c r="T1339" s="58"/>
      <c r="AM1339" s="2"/>
    </row>
    <row r="1340" spans="1:39" s="3" customFormat="1">
      <c r="A1340" s="1"/>
      <c r="B1340" s="1"/>
      <c r="C1340" s="1"/>
      <c r="G1340" s="58"/>
      <c r="S1340" s="59"/>
      <c r="T1340" s="58"/>
      <c r="AM1340" s="2"/>
    </row>
    <row r="1341" spans="1:39" s="3" customFormat="1">
      <c r="A1341" s="1"/>
      <c r="B1341" s="1"/>
      <c r="C1341" s="1"/>
      <c r="G1341" s="58"/>
      <c r="S1341" s="59"/>
      <c r="T1341" s="58"/>
      <c r="AM1341" s="2"/>
    </row>
    <row r="1342" spans="1:39" s="3" customFormat="1">
      <c r="A1342" s="1"/>
      <c r="B1342" s="1"/>
      <c r="C1342" s="1"/>
      <c r="G1342" s="58"/>
      <c r="S1342" s="59"/>
      <c r="T1342" s="58"/>
      <c r="AM1342" s="2"/>
    </row>
    <row r="1343" spans="1:39" s="3" customFormat="1">
      <c r="A1343" s="1"/>
      <c r="B1343" s="1"/>
      <c r="C1343" s="1"/>
      <c r="G1343" s="58"/>
      <c r="S1343" s="59"/>
      <c r="T1343" s="58"/>
      <c r="AM1343" s="2"/>
    </row>
    <row r="1344" spans="1:39" s="3" customFormat="1">
      <c r="A1344" s="1"/>
      <c r="B1344" s="1"/>
      <c r="C1344" s="1"/>
      <c r="G1344" s="58"/>
      <c r="S1344" s="59"/>
      <c r="T1344" s="58"/>
      <c r="AM1344" s="2"/>
    </row>
    <row r="1345" spans="1:39" s="3" customFormat="1">
      <c r="A1345" s="1"/>
      <c r="B1345" s="1"/>
      <c r="C1345" s="1"/>
      <c r="G1345" s="58"/>
      <c r="S1345" s="59"/>
      <c r="T1345" s="58"/>
      <c r="AM1345" s="2"/>
    </row>
    <row r="1346" spans="1:39" s="3" customFormat="1">
      <c r="A1346" s="1"/>
      <c r="B1346" s="1"/>
      <c r="C1346" s="1"/>
      <c r="G1346" s="58"/>
      <c r="S1346" s="59"/>
      <c r="T1346" s="58"/>
      <c r="AM1346" s="2"/>
    </row>
    <row r="1347" spans="1:39" s="3" customFormat="1">
      <c r="A1347" s="1"/>
      <c r="B1347" s="1"/>
      <c r="C1347" s="1"/>
      <c r="G1347" s="58"/>
      <c r="S1347" s="59"/>
      <c r="T1347" s="58"/>
      <c r="AM1347" s="2"/>
    </row>
    <row r="1348" spans="1:39" s="3" customFormat="1">
      <c r="A1348" s="1"/>
      <c r="B1348" s="1"/>
      <c r="C1348" s="1"/>
      <c r="G1348" s="58"/>
      <c r="S1348" s="59"/>
      <c r="T1348" s="58"/>
      <c r="AM1348" s="2"/>
    </row>
    <row r="1349" spans="1:39" s="3" customFormat="1">
      <c r="A1349" s="1"/>
      <c r="B1349" s="1"/>
      <c r="C1349" s="1"/>
      <c r="G1349" s="58"/>
      <c r="S1349" s="59"/>
      <c r="T1349" s="58"/>
      <c r="AM1349" s="2"/>
    </row>
    <row r="1350" spans="1:39" s="3" customFormat="1">
      <c r="A1350" s="1"/>
      <c r="B1350" s="1"/>
      <c r="C1350" s="1"/>
      <c r="G1350" s="58"/>
      <c r="S1350" s="59"/>
      <c r="T1350" s="58"/>
      <c r="AM1350" s="2"/>
    </row>
    <row r="1351" spans="1:39" s="3" customFormat="1">
      <c r="A1351" s="1"/>
      <c r="B1351" s="1"/>
      <c r="C1351" s="1"/>
      <c r="G1351" s="58"/>
      <c r="S1351" s="59"/>
      <c r="T1351" s="58"/>
      <c r="AM1351" s="2"/>
    </row>
    <row r="1352" spans="1:39" s="3" customFormat="1">
      <c r="A1352" s="1"/>
      <c r="B1352" s="1"/>
      <c r="C1352" s="1"/>
      <c r="G1352" s="58"/>
      <c r="S1352" s="59"/>
      <c r="T1352" s="58"/>
      <c r="AM1352" s="2"/>
    </row>
    <row r="1353" spans="1:39" s="3" customFormat="1">
      <c r="A1353" s="1"/>
      <c r="B1353" s="1"/>
      <c r="C1353" s="1"/>
      <c r="G1353" s="58"/>
      <c r="S1353" s="59"/>
      <c r="T1353" s="58"/>
      <c r="AM1353" s="2"/>
    </row>
    <row r="1354" spans="1:39" s="3" customFormat="1">
      <c r="A1354" s="1"/>
      <c r="B1354" s="1"/>
      <c r="C1354" s="1"/>
      <c r="G1354" s="58"/>
      <c r="S1354" s="59"/>
      <c r="T1354" s="58"/>
      <c r="AM1354" s="2"/>
    </row>
    <row r="1355" spans="1:39" s="3" customFormat="1">
      <c r="A1355" s="1"/>
      <c r="B1355" s="1"/>
      <c r="C1355" s="1"/>
      <c r="G1355" s="58"/>
      <c r="S1355" s="59"/>
      <c r="T1355" s="58"/>
      <c r="AM1355" s="2"/>
    </row>
    <row r="1356" spans="1:39" s="3" customFormat="1">
      <c r="A1356" s="1"/>
      <c r="B1356" s="1"/>
      <c r="C1356" s="1"/>
      <c r="G1356" s="58"/>
      <c r="S1356" s="59"/>
      <c r="T1356" s="58"/>
      <c r="AM1356" s="2"/>
    </row>
    <row r="1357" spans="1:39" s="3" customFormat="1">
      <c r="A1357" s="1"/>
      <c r="B1357" s="1"/>
      <c r="C1357" s="1"/>
      <c r="G1357" s="58"/>
      <c r="S1357" s="59"/>
      <c r="T1357" s="58"/>
      <c r="AM1357" s="2"/>
    </row>
    <row r="1358" spans="1:39" s="3" customFormat="1">
      <c r="A1358" s="1"/>
      <c r="B1358" s="1"/>
      <c r="C1358" s="1"/>
      <c r="G1358" s="58"/>
      <c r="S1358" s="59"/>
      <c r="T1358" s="58"/>
      <c r="AM1358" s="2"/>
    </row>
    <row r="1359" spans="1:39" s="3" customFormat="1">
      <c r="A1359" s="1"/>
      <c r="B1359" s="1"/>
      <c r="C1359" s="1"/>
      <c r="G1359" s="58"/>
      <c r="S1359" s="59"/>
      <c r="T1359" s="58"/>
      <c r="AM1359" s="2"/>
    </row>
    <row r="1360" spans="1:39" s="3" customFormat="1">
      <c r="A1360" s="1"/>
      <c r="B1360" s="1"/>
      <c r="C1360" s="1"/>
      <c r="G1360" s="58"/>
      <c r="S1360" s="59"/>
      <c r="T1360" s="58"/>
      <c r="AM1360" s="2"/>
    </row>
    <row r="1361" spans="1:39" s="3" customFormat="1">
      <c r="A1361" s="1"/>
      <c r="B1361" s="1"/>
      <c r="C1361" s="1"/>
      <c r="G1361" s="58"/>
      <c r="S1361" s="59"/>
      <c r="T1361" s="58"/>
      <c r="AM1361" s="2"/>
    </row>
    <row r="1362" spans="1:39" s="3" customFormat="1">
      <c r="A1362" s="1"/>
      <c r="B1362" s="1"/>
      <c r="C1362" s="1"/>
      <c r="G1362" s="58"/>
      <c r="S1362" s="59"/>
      <c r="T1362" s="58"/>
      <c r="AM1362" s="2"/>
    </row>
    <row r="1363" spans="1:39" s="3" customFormat="1">
      <c r="A1363" s="1"/>
      <c r="B1363" s="1"/>
      <c r="C1363" s="1"/>
      <c r="G1363" s="58"/>
      <c r="S1363" s="59"/>
      <c r="T1363" s="58"/>
      <c r="AM1363" s="2"/>
    </row>
    <row r="1364" spans="1:39" s="3" customFormat="1">
      <c r="A1364" s="1"/>
      <c r="B1364" s="1"/>
      <c r="C1364" s="1"/>
      <c r="G1364" s="58"/>
      <c r="S1364" s="59"/>
      <c r="T1364" s="58"/>
      <c r="AM1364" s="2"/>
    </row>
    <row r="1365" spans="1:39" s="3" customFormat="1">
      <c r="A1365" s="1"/>
      <c r="B1365" s="1"/>
      <c r="C1365" s="1"/>
      <c r="G1365" s="58"/>
      <c r="S1365" s="59"/>
      <c r="T1365" s="58"/>
      <c r="AM1365" s="2"/>
    </row>
    <row r="1366" spans="1:39" s="3" customFormat="1">
      <c r="A1366" s="1"/>
      <c r="B1366" s="1"/>
      <c r="C1366" s="1"/>
      <c r="G1366" s="58"/>
      <c r="S1366" s="59"/>
      <c r="T1366" s="58"/>
      <c r="AM1366" s="2"/>
    </row>
    <row r="1367" spans="1:39" s="3" customFormat="1">
      <c r="A1367" s="1"/>
      <c r="B1367" s="1"/>
      <c r="C1367" s="1"/>
      <c r="G1367" s="58"/>
      <c r="S1367" s="59"/>
      <c r="T1367" s="58"/>
      <c r="AM1367" s="2"/>
    </row>
    <row r="1368" spans="1:39" s="3" customFormat="1">
      <c r="A1368" s="1"/>
      <c r="B1368" s="1"/>
      <c r="C1368" s="1"/>
      <c r="G1368" s="58"/>
      <c r="S1368" s="59"/>
      <c r="T1368" s="58"/>
      <c r="AM1368" s="2"/>
    </row>
    <row r="1369" spans="1:39" s="3" customFormat="1">
      <c r="A1369" s="1"/>
      <c r="B1369" s="1"/>
      <c r="C1369" s="1"/>
      <c r="G1369" s="58"/>
      <c r="S1369" s="59"/>
      <c r="T1369" s="58"/>
      <c r="AM1369" s="2"/>
    </row>
    <row r="1370" spans="1:39" s="3" customFormat="1">
      <c r="A1370" s="1"/>
      <c r="B1370" s="1"/>
      <c r="C1370" s="1"/>
      <c r="G1370" s="58"/>
      <c r="S1370" s="59"/>
      <c r="T1370" s="58"/>
      <c r="AM1370" s="2"/>
    </row>
    <row r="1371" spans="1:39" s="3" customFormat="1">
      <c r="A1371" s="1"/>
      <c r="B1371" s="1"/>
      <c r="C1371" s="1"/>
      <c r="G1371" s="58"/>
      <c r="S1371" s="59"/>
      <c r="T1371" s="58"/>
      <c r="AM1371" s="2"/>
    </row>
    <row r="1372" spans="1:39" s="3" customFormat="1">
      <c r="A1372" s="1"/>
      <c r="B1372" s="1"/>
      <c r="C1372" s="1"/>
      <c r="G1372" s="58"/>
      <c r="S1372" s="59"/>
      <c r="T1372" s="58"/>
      <c r="AM1372" s="2"/>
    </row>
    <row r="1373" spans="1:39" s="3" customFormat="1">
      <c r="A1373" s="1"/>
      <c r="B1373" s="1"/>
      <c r="C1373" s="1"/>
      <c r="G1373" s="58"/>
      <c r="S1373" s="59"/>
      <c r="T1373" s="58"/>
      <c r="AM1373" s="2"/>
    </row>
    <row r="1374" spans="1:39" s="3" customFormat="1">
      <c r="A1374" s="1"/>
      <c r="B1374" s="1"/>
      <c r="C1374" s="1"/>
      <c r="G1374" s="58"/>
      <c r="S1374" s="59"/>
      <c r="T1374" s="58"/>
      <c r="AM1374" s="2"/>
    </row>
    <row r="1375" spans="1:39" s="3" customFormat="1">
      <c r="A1375" s="1"/>
      <c r="B1375" s="1"/>
      <c r="C1375" s="1"/>
      <c r="G1375" s="58"/>
      <c r="S1375" s="59"/>
      <c r="T1375" s="58"/>
      <c r="AM1375" s="2"/>
    </row>
    <row r="1376" spans="1:39" s="3" customFormat="1">
      <c r="A1376" s="1"/>
      <c r="B1376" s="1"/>
      <c r="C1376" s="1"/>
      <c r="G1376" s="58"/>
      <c r="S1376" s="59"/>
      <c r="T1376" s="58"/>
      <c r="AM1376" s="2"/>
    </row>
    <row r="1377" spans="1:39" s="3" customFormat="1">
      <c r="A1377" s="1"/>
      <c r="B1377" s="1"/>
      <c r="C1377" s="1"/>
      <c r="G1377" s="58"/>
      <c r="S1377" s="59"/>
      <c r="T1377" s="58"/>
      <c r="AM1377" s="2"/>
    </row>
    <row r="1378" spans="1:39" s="3" customFormat="1">
      <c r="A1378" s="1"/>
      <c r="B1378" s="1"/>
      <c r="C1378" s="1"/>
      <c r="G1378" s="58"/>
      <c r="S1378" s="59"/>
      <c r="T1378" s="58"/>
      <c r="AM1378" s="2"/>
    </row>
    <row r="1379" spans="1:39" s="3" customFormat="1">
      <c r="A1379" s="1"/>
      <c r="B1379" s="1"/>
      <c r="C1379" s="1"/>
      <c r="G1379" s="58"/>
      <c r="S1379" s="59"/>
      <c r="T1379" s="58"/>
      <c r="AM1379" s="2"/>
    </row>
    <row r="1380" spans="1:39" s="3" customFormat="1">
      <c r="A1380" s="1"/>
      <c r="B1380" s="1"/>
      <c r="C1380" s="1"/>
      <c r="G1380" s="58"/>
      <c r="S1380" s="59"/>
      <c r="T1380" s="58"/>
      <c r="AM1380" s="2"/>
    </row>
    <row r="1381" spans="1:39" s="3" customFormat="1">
      <c r="A1381" s="1"/>
      <c r="B1381" s="1"/>
      <c r="C1381" s="1"/>
      <c r="G1381" s="58"/>
      <c r="S1381" s="59"/>
      <c r="T1381" s="58"/>
      <c r="AM1381" s="2"/>
    </row>
    <row r="1382" spans="1:39" s="3" customFormat="1">
      <c r="A1382" s="1"/>
      <c r="B1382" s="1"/>
      <c r="C1382" s="1"/>
      <c r="G1382" s="58"/>
      <c r="S1382" s="59"/>
      <c r="T1382" s="58"/>
      <c r="AM1382" s="2"/>
    </row>
    <row r="1383" spans="1:39" s="3" customFormat="1">
      <c r="A1383" s="1"/>
      <c r="B1383" s="1"/>
      <c r="C1383" s="1"/>
      <c r="G1383" s="58"/>
      <c r="S1383" s="59"/>
      <c r="T1383" s="58"/>
      <c r="AM1383" s="2"/>
    </row>
    <row r="1384" spans="1:39" s="3" customFormat="1">
      <c r="A1384" s="1"/>
      <c r="B1384" s="1"/>
      <c r="C1384" s="1"/>
      <c r="G1384" s="58"/>
      <c r="S1384" s="59"/>
      <c r="T1384" s="58"/>
      <c r="AM1384" s="2"/>
    </row>
    <row r="1385" spans="1:39" s="3" customFormat="1">
      <c r="A1385" s="1"/>
      <c r="B1385" s="1"/>
      <c r="C1385" s="1"/>
      <c r="G1385" s="58"/>
      <c r="S1385" s="59"/>
      <c r="T1385" s="58"/>
      <c r="AM1385" s="2"/>
    </row>
    <row r="1386" spans="1:39" s="3" customFormat="1">
      <c r="A1386" s="1"/>
      <c r="B1386" s="1"/>
      <c r="C1386" s="1"/>
      <c r="G1386" s="58"/>
      <c r="S1386" s="59"/>
      <c r="T1386" s="58"/>
      <c r="AM1386" s="2"/>
    </row>
    <row r="1387" spans="1:39" s="3" customFormat="1">
      <c r="A1387" s="1"/>
      <c r="B1387" s="1"/>
      <c r="C1387" s="1"/>
      <c r="G1387" s="58"/>
      <c r="S1387" s="59"/>
      <c r="T1387" s="58"/>
      <c r="AM1387" s="2"/>
    </row>
    <row r="1388" spans="1:39" s="3" customFormat="1">
      <c r="A1388" s="1"/>
      <c r="B1388" s="1"/>
      <c r="C1388" s="1"/>
      <c r="G1388" s="58"/>
      <c r="S1388" s="59"/>
      <c r="T1388" s="58"/>
      <c r="AM1388" s="2"/>
    </row>
    <row r="1389" spans="1:39" s="3" customFormat="1">
      <c r="A1389" s="1"/>
      <c r="B1389" s="1"/>
      <c r="C1389" s="1"/>
      <c r="G1389" s="58"/>
      <c r="S1389" s="59"/>
      <c r="T1389" s="58"/>
      <c r="AM1389" s="2"/>
    </row>
    <row r="1390" spans="1:39" s="3" customFormat="1">
      <c r="A1390" s="1"/>
      <c r="B1390" s="1"/>
      <c r="C1390" s="1"/>
      <c r="G1390" s="58"/>
      <c r="S1390" s="59"/>
      <c r="T1390" s="58"/>
      <c r="AM1390" s="2"/>
    </row>
    <row r="1391" spans="1:39" s="3" customFormat="1">
      <c r="A1391" s="1"/>
      <c r="B1391" s="1"/>
      <c r="C1391" s="1"/>
      <c r="G1391" s="58"/>
      <c r="S1391" s="59"/>
      <c r="T1391" s="58"/>
      <c r="AM1391" s="2"/>
    </row>
    <row r="1392" spans="1:39" s="3" customFormat="1">
      <c r="A1392" s="1"/>
      <c r="B1392" s="1"/>
      <c r="C1392" s="1"/>
      <c r="G1392" s="58"/>
      <c r="S1392" s="59"/>
      <c r="T1392" s="58"/>
      <c r="AM1392" s="2"/>
    </row>
    <row r="1393" spans="1:39" s="3" customFormat="1">
      <c r="A1393" s="1"/>
      <c r="B1393" s="1"/>
      <c r="C1393" s="1"/>
      <c r="G1393" s="58"/>
      <c r="S1393" s="59"/>
      <c r="T1393" s="58"/>
      <c r="AM1393" s="2"/>
    </row>
    <row r="1394" spans="1:39" s="3" customFormat="1">
      <c r="A1394" s="1"/>
      <c r="B1394" s="1"/>
      <c r="C1394" s="1"/>
      <c r="G1394" s="58"/>
      <c r="S1394" s="59"/>
      <c r="T1394" s="58"/>
      <c r="AM1394" s="2"/>
    </row>
    <row r="1395" spans="1:39" s="3" customFormat="1">
      <c r="A1395" s="1"/>
      <c r="B1395" s="1"/>
      <c r="C1395" s="1"/>
      <c r="G1395" s="58"/>
      <c r="S1395" s="59"/>
      <c r="T1395" s="58"/>
      <c r="AM1395" s="2"/>
    </row>
    <row r="1396" spans="1:39" s="3" customFormat="1">
      <c r="A1396" s="1"/>
      <c r="B1396" s="1"/>
      <c r="C1396" s="1"/>
      <c r="G1396" s="58"/>
      <c r="S1396" s="59"/>
      <c r="T1396" s="58"/>
      <c r="AM1396" s="2"/>
    </row>
    <row r="1397" spans="1:39" s="3" customFormat="1">
      <c r="A1397" s="1"/>
      <c r="B1397" s="1"/>
      <c r="C1397" s="1"/>
      <c r="G1397" s="58"/>
      <c r="S1397" s="59"/>
      <c r="T1397" s="58"/>
      <c r="AM1397" s="2"/>
    </row>
    <row r="1398" spans="1:39" s="3" customFormat="1">
      <c r="A1398" s="1"/>
      <c r="B1398" s="1"/>
      <c r="C1398" s="1"/>
      <c r="G1398" s="58"/>
      <c r="S1398" s="59"/>
      <c r="T1398" s="58"/>
      <c r="AM1398" s="2"/>
    </row>
    <row r="1399" spans="1:39" s="3" customFormat="1">
      <c r="A1399" s="1"/>
      <c r="B1399" s="1"/>
      <c r="C1399" s="1"/>
      <c r="G1399" s="58"/>
      <c r="S1399" s="59"/>
      <c r="T1399" s="58"/>
      <c r="AM1399" s="2"/>
    </row>
    <row r="1400" spans="1:39" s="3" customFormat="1">
      <c r="A1400" s="1"/>
      <c r="B1400" s="1"/>
      <c r="C1400" s="1"/>
      <c r="G1400" s="58"/>
      <c r="S1400" s="59"/>
      <c r="T1400" s="58"/>
      <c r="AM1400" s="2"/>
    </row>
    <row r="1401" spans="1:39" s="3" customFormat="1">
      <c r="A1401" s="1"/>
      <c r="B1401" s="1"/>
      <c r="C1401" s="1"/>
      <c r="G1401" s="58"/>
      <c r="S1401" s="59"/>
      <c r="T1401" s="58"/>
      <c r="AM1401" s="2"/>
    </row>
    <row r="1402" spans="1:39" s="3" customFormat="1">
      <c r="A1402" s="1"/>
      <c r="B1402" s="1"/>
      <c r="C1402" s="1"/>
      <c r="G1402" s="58"/>
      <c r="S1402" s="59"/>
      <c r="T1402" s="58"/>
      <c r="AM1402" s="2"/>
    </row>
    <row r="1403" spans="1:39" s="3" customFormat="1">
      <c r="A1403" s="1"/>
      <c r="B1403" s="1"/>
      <c r="C1403" s="1"/>
      <c r="G1403" s="58"/>
      <c r="S1403" s="59"/>
      <c r="T1403" s="58"/>
      <c r="AM1403" s="2"/>
    </row>
    <row r="1404" spans="1:39" s="3" customFormat="1">
      <c r="A1404" s="1"/>
      <c r="B1404" s="1"/>
      <c r="C1404" s="1"/>
      <c r="G1404" s="58"/>
      <c r="S1404" s="59"/>
      <c r="T1404" s="58"/>
      <c r="AM1404" s="2"/>
    </row>
    <row r="1405" spans="1:39" s="3" customFormat="1">
      <c r="A1405" s="1"/>
      <c r="B1405" s="1"/>
      <c r="C1405" s="1"/>
      <c r="G1405" s="58"/>
      <c r="S1405" s="59"/>
      <c r="T1405" s="58"/>
      <c r="AM1405" s="2"/>
    </row>
    <row r="1406" spans="1:39" s="3" customFormat="1">
      <c r="A1406" s="1"/>
      <c r="B1406" s="1"/>
      <c r="C1406" s="1"/>
      <c r="G1406" s="58"/>
      <c r="S1406" s="59"/>
      <c r="T1406" s="58"/>
      <c r="AM1406" s="2"/>
    </row>
    <row r="1407" spans="1:39" s="3" customFormat="1">
      <c r="A1407" s="1"/>
      <c r="B1407" s="1"/>
      <c r="C1407" s="1"/>
      <c r="G1407" s="58"/>
      <c r="S1407" s="59"/>
      <c r="T1407" s="58"/>
      <c r="AM1407" s="2"/>
    </row>
    <row r="1408" spans="1:39" s="3" customFormat="1">
      <c r="A1408" s="1"/>
      <c r="B1408" s="1"/>
      <c r="C1408" s="1"/>
      <c r="G1408" s="58"/>
      <c r="S1408" s="59"/>
      <c r="T1408" s="58"/>
      <c r="AM1408" s="2"/>
    </row>
    <row r="1409" spans="1:39" s="3" customFormat="1">
      <c r="A1409" s="1"/>
      <c r="B1409" s="1"/>
      <c r="C1409" s="1"/>
      <c r="G1409" s="58"/>
      <c r="S1409" s="59"/>
      <c r="T1409" s="58"/>
      <c r="AM1409" s="2"/>
    </row>
    <row r="1410" spans="1:39" s="3" customFormat="1">
      <c r="A1410" s="1"/>
      <c r="B1410" s="1"/>
      <c r="C1410" s="1"/>
      <c r="G1410" s="58"/>
      <c r="S1410" s="59"/>
      <c r="T1410" s="58"/>
      <c r="AM1410" s="2"/>
    </row>
    <row r="1411" spans="1:39" s="3" customFormat="1">
      <c r="A1411" s="1"/>
      <c r="B1411" s="1"/>
      <c r="C1411" s="1"/>
      <c r="G1411" s="58"/>
      <c r="S1411" s="59"/>
      <c r="T1411" s="58"/>
      <c r="AM1411" s="2"/>
    </row>
    <row r="1412" spans="1:39" s="3" customFormat="1">
      <c r="A1412" s="1"/>
      <c r="B1412" s="1"/>
      <c r="C1412" s="1"/>
      <c r="G1412" s="58"/>
      <c r="S1412" s="59"/>
      <c r="T1412" s="58"/>
      <c r="AM1412" s="2"/>
    </row>
    <row r="1413" spans="1:39" s="3" customFormat="1">
      <c r="A1413" s="1"/>
      <c r="B1413" s="1"/>
      <c r="C1413" s="1"/>
      <c r="G1413" s="58"/>
      <c r="S1413" s="59"/>
      <c r="T1413" s="58"/>
      <c r="AM1413" s="2"/>
    </row>
    <row r="1414" spans="1:39" s="3" customFormat="1">
      <c r="A1414" s="1"/>
      <c r="B1414" s="1"/>
      <c r="C1414" s="1"/>
      <c r="G1414" s="58"/>
      <c r="S1414" s="59"/>
      <c r="T1414" s="58"/>
      <c r="AM1414" s="2"/>
    </row>
    <row r="1415" spans="1:39" s="3" customFormat="1">
      <c r="A1415" s="1"/>
      <c r="B1415" s="1"/>
      <c r="C1415" s="1"/>
      <c r="G1415" s="58"/>
      <c r="S1415" s="59"/>
      <c r="T1415" s="58"/>
      <c r="AM1415" s="2"/>
    </row>
    <row r="1416" spans="1:39" s="3" customFormat="1">
      <c r="A1416" s="1"/>
      <c r="B1416" s="1"/>
      <c r="C1416" s="1"/>
      <c r="G1416" s="58"/>
      <c r="S1416" s="59"/>
      <c r="T1416" s="58"/>
      <c r="AM1416" s="2"/>
    </row>
    <row r="1417" spans="1:39" s="3" customFormat="1">
      <c r="A1417" s="1"/>
      <c r="B1417" s="1"/>
      <c r="C1417" s="1"/>
      <c r="G1417" s="58"/>
      <c r="S1417" s="59"/>
      <c r="T1417" s="58"/>
      <c r="AM1417" s="2"/>
    </row>
    <row r="1418" spans="1:39" s="3" customFormat="1">
      <c r="A1418" s="1"/>
      <c r="B1418" s="1"/>
      <c r="C1418" s="1"/>
      <c r="G1418" s="58"/>
      <c r="S1418" s="59"/>
      <c r="T1418" s="58"/>
      <c r="AM1418" s="2"/>
    </row>
    <row r="1419" spans="1:39" s="3" customFormat="1">
      <c r="A1419" s="1"/>
      <c r="B1419" s="1"/>
      <c r="C1419" s="1"/>
      <c r="G1419" s="58"/>
      <c r="S1419" s="59"/>
      <c r="T1419" s="58"/>
      <c r="AM1419" s="2"/>
    </row>
    <row r="1420" spans="1:39" s="3" customFormat="1">
      <c r="A1420" s="1"/>
      <c r="B1420" s="1"/>
      <c r="C1420" s="1"/>
      <c r="G1420" s="58"/>
      <c r="S1420" s="59"/>
      <c r="T1420" s="58"/>
      <c r="AM1420" s="2"/>
    </row>
    <row r="1421" spans="1:39" s="3" customFormat="1">
      <c r="A1421" s="1"/>
      <c r="B1421" s="1"/>
      <c r="C1421" s="1"/>
      <c r="G1421" s="58"/>
      <c r="S1421" s="59"/>
      <c r="T1421" s="58"/>
      <c r="AM1421" s="2"/>
    </row>
    <row r="1422" spans="1:39" s="3" customFormat="1">
      <c r="A1422" s="1"/>
      <c r="B1422" s="1"/>
      <c r="C1422" s="1"/>
      <c r="G1422" s="58"/>
      <c r="S1422" s="59"/>
      <c r="T1422" s="58"/>
      <c r="AM1422" s="2"/>
    </row>
    <row r="1423" spans="1:39" s="3" customFormat="1">
      <c r="A1423" s="1"/>
      <c r="B1423" s="1"/>
      <c r="C1423" s="1"/>
      <c r="G1423" s="58"/>
      <c r="S1423" s="59"/>
      <c r="T1423" s="58"/>
      <c r="AM1423" s="2"/>
    </row>
    <row r="1424" spans="1:39" s="3" customFormat="1">
      <c r="A1424" s="1"/>
      <c r="B1424" s="1"/>
      <c r="C1424" s="1"/>
      <c r="G1424" s="58"/>
      <c r="S1424" s="59"/>
      <c r="T1424" s="58"/>
      <c r="AM1424" s="2"/>
    </row>
    <row r="1425" spans="1:39" s="3" customFormat="1">
      <c r="A1425" s="1"/>
      <c r="B1425" s="1"/>
      <c r="C1425" s="1"/>
      <c r="G1425" s="58"/>
      <c r="S1425" s="59"/>
      <c r="T1425" s="58"/>
      <c r="AM1425" s="2"/>
    </row>
    <row r="1426" spans="1:39" s="3" customFormat="1">
      <c r="A1426" s="1"/>
      <c r="B1426" s="1"/>
      <c r="C1426" s="1"/>
      <c r="G1426" s="58"/>
      <c r="S1426" s="59"/>
      <c r="T1426" s="58"/>
      <c r="AM1426" s="2"/>
    </row>
    <row r="1427" spans="1:39" s="3" customFormat="1">
      <c r="A1427" s="1"/>
      <c r="B1427" s="1"/>
      <c r="C1427" s="1"/>
      <c r="G1427" s="58"/>
      <c r="S1427" s="59"/>
      <c r="T1427" s="58"/>
      <c r="AM1427" s="2"/>
    </row>
    <row r="1428" spans="1:39" s="3" customFormat="1">
      <c r="A1428" s="1"/>
      <c r="B1428" s="1"/>
      <c r="C1428" s="1"/>
      <c r="G1428" s="58"/>
      <c r="S1428" s="59"/>
      <c r="T1428" s="58"/>
      <c r="AM1428" s="2"/>
    </row>
    <row r="1429" spans="1:39" s="3" customFormat="1">
      <c r="A1429" s="1"/>
      <c r="B1429" s="1"/>
      <c r="C1429" s="1"/>
      <c r="G1429" s="58"/>
      <c r="S1429" s="59"/>
      <c r="T1429" s="58"/>
      <c r="AM1429" s="2"/>
    </row>
    <row r="1430" spans="1:39" s="3" customFormat="1">
      <c r="A1430" s="1"/>
      <c r="B1430" s="1"/>
      <c r="C1430" s="1"/>
      <c r="G1430" s="58"/>
      <c r="S1430" s="59"/>
      <c r="T1430" s="58"/>
      <c r="AM1430" s="2"/>
    </row>
    <row r="1431" spans="1:39" s="3" customFormat="1">
      <c r="A1431" s="1"/>
      <c r="B1431" s="1"/>
      <c r="C1431" s="1"/>
      <c r="G1431" s="58"/>
      <c r="S1431" s="59"/>
      <c r="T1431" s="58"/>
      <c r="AM1431" s="2"/>
    </row>
    <row r="1432" spans="1:39" s="3" customFormat="1">
      <c r="A1432" s="1"/>
      <c r="B1432" s="1"/>
      <c r="C1432" s="1"/>
      <c r="G1432" s="58"/>
      <c r="S1432" s="59"/>
      <c r="T1432" s="58"/>
      <c r="AM1432" s="2"/>
    </row>
    <row r="1433" spans="1:39" s="3" customFormat="1">
      <c r="A1433" s="1"/>
      <c r="B1433" s="1"/>
      <c r="C1433" s="1"/>
      <c r="G1433" s="58"/>
      <c r="S1433" s="59"/>
      <c r="T1433" s="58"/>
      <c r="AM1433" s="2"/>
    </row>
    <row r="1434" spans="1:39" s="3" customFormat="1">
      <c r="A1434" s="1"/>
      <c r="B1434" s="1"/>
      <c r="C1434" s="1"/>
      <c r="G1434" s="58"/>
      <c r="S1434" s="59"/>
      <c r="T1434" s="58"/>
      <c r="AM1434" s="2"/>
    </row>
    <row r="1435" spans="1:39" s="3" customFormat="1">
      <c r="A1435" s="1"/>
      <c r="B1435" s="1"/>
      <c r="C1435" s="1"/>
      <c r="G1435" s="58"/>
      <c r="S1435" s="59"/>
      <c r="T1435" s="58"/>
      <c r="AM1435" s="2"/>
    </row>
    <row r="1436" spans="1:39" s="3" customFormat="1">
      <c r="A1436" s="1"/>
      <c r="B1436" s="1"/>
      <c r="C1436" s="1"/>
      <c r="G1436" s="58"/>
      <c r="S1436" s="59"/>
      <c r="T1436" s="58"/>
      <c r="AM1436" s="2"/>
    </row>
    <row r="1437" spans="1:39" s="3" customFormat="1">
      <c r="A1437" s="1"/>
      <c r="B1437" s="1"/>
      <c r="C1437" s="1"/>
      <c r="G1437" s="58"/>
      <c r="S1437" s="59"/>
      <c r="T1437" s="58"/>
      <c r="AM1437" s="2"/>
    </row>
    <row r="1438" spans="1:39" s="3" customFormat="1">
      <c r="A1438" s="1"/>
      <c r="B1438" s="1"/>
      <c r="C1438" s="1"/>
      <c r="G1438" s="58"/>
      <c r="S1438" s="59"/>
      <c r="T1438" s="58"/>
      <c r="AM1438" s="2"/>
    </row>
    <row r="1439" spans="1:39" s="3" customFormat="1">
      <c r="A1439" s="1"/>
      <c r="B1439" s="1"/>
      <c r="C1439" s="1"/>
      <c r="G1439" s="58"/>
      <c r="S1439" s="59"/>
      <c r="T1439" s="58"/>
      <c r="AM1439" s="2"/>
    </row>
    <row r="1440" spans="1:39" s="3" customFormat="1">
      <c r="A1440" s="1"/>
      <c r="B1440" s="1"/>
      <c r="C1440" s="1"/>
      <c r="G1440" s="58"/>
      <c r="S1440" s="59"/>
      <c r="T1440" s="58"/>
      <c r="AM1440" s="2"/>
    </row>
    <row r="1441" spans="1:39" s="3" customFormat="1">
      <c r="A1441" s="1"/>
      <c r="B1441" s="1"/>
      <c r="C1441" s="1"/>
      <c r="G1441" s="58"/>
      <c r="S1441" s="59"/>
      <c r="T1441" s="58"/>
      <c r="AM1441" s="2"/>
    </row>
    <row r="1442" spans="1:39" s="3" customFormat="1">
      <c r="A1442" s="1"/>
      <c r="B1442" s="1"/>
      <c r="C1442" s="1"/>
      <c r="G1442" s="58"/>
      <c r="S1442" s="59"/>
      <c r="T1442" s="58"/>
      <c r="AM1442" s="2"/>
    </row>
    <row r="1443" spans="1:39" s="3" customFormat="1">
      <c r="A1443" s="1"/>
      <c r="B1443" s="1"/>
      <c r="C1443" s="1"/>
      <c r="G1443" s="58"/>
      <c r="S1443" s="59"/>
      <c r="T1443" s="58"/>
      <c r="AM1443" s="2"/>
    </row>
    <row r="1444" spans="1:39" s="3" customFormat="1">
      <c r="A1444" s="1"/>
      <c r="B1444" s="1"/>
      <c r="C1444" s="1"/>
      <c r="G1444" s="58"/>
      <c r="S1444" s="59"/>
      <c r="T1444" s="58"/>
      <c r="AM1444" s="2"/>
    </row>
    <row r="1445" spans="1:39" s="3" customFormat="1">
      <c r="A1445" s="1"/>
      <c r="B1445" s="1"/>
      <c r="C1445" s="1"/>
      <c r="G1445" s="58"/>
      <c r="S1445" s="59"/>
      <c r="T1445" s="58"/>
      <c r="AM1445" s="2"/>
    </row>
    <row r="1446" spans="1:39" s="3" customFormat="1">
      <c r="A1446" s="1"/>
      <c r="B1446" s="1"/>
      <c r="C1446" s="1"/>
      <c r="G1446" s="58"/>
      <c r="S1446" s="59"/>
      <c r="T1446" s="58"/>
      <c r="AM1446" s="2"/>
    </row>
    <row r="1447" spans="1:39" s="3" customFormat="1">
      <c r="A1447" s="1"/>
      <c r="B1447" s="1"/>
      <c r="C1447" s="1"/>
      <c r="G1447" s="58"/>
      <c r="S1447" s="59"/>
      <c r="T1447" s="58"/>
      <c r="AM1447" s="2"/>
    </row>
    <row r="1448" spans="1:39" s="3" customFormat="1">
      <c r="A1448" s="1"/>
      <c r="B1448" s="1"/>
      <c r="C1448" s="1"/>
      <c r="G1448" s="58"/>
      <c r="S1448" s="59"/>
      <c r="T1448" s="58"/>
      <c r="AM1448" s="2"/>
    </row>
    <row r="1449" spans="1:39" s="3" customFormat="1">
      <c r="A1449" s="1"/>
      <c r="B1449" s="1"/>
      <c r="C1449" s="1"/>
      <c r="G1449" s="58"/>
      <c r="S1449" s="59"/>
      <c r="T1449" s="58"/>
      <c r="AM1449" s="2"/>
    </row>
    <row r="1450" spans="1:39" s="3" customFormat="1">
      <c r="A1450" s="1"/>
      <c r="B1450" s="1"/>
      <c r="C1450" s="1"/>
      <c r="G1450" s="58"/>
      <c r="S1450" s="59"/>
      <c r="T1450" s="58"/>
      <c r="AM1450" s="2"/>
    </row>
    <row r="1451" spans="1:39" s="3" customFormat="1">
      <c r="A1451" s="1"/>
      <c r="B1451" s="1"/>
      <c r="C1451" s="1"/>
      <c r="G1451" s="58"/>
      <c r="S1451" s="59"/>
      <c r="T1451" s="58"/>
      <c r="AM1451" s="2"/>
    </row>
    <row r="1452" spans="1:39" s="3" customFormat="1">
      <c r="A1452" s="1"/>
      <c r="B1452" s="1"/>
      <c r="C1452" s="1"/>
      <c r="G1452" s="58"/>
      <c r="S1452" s="59"/>
      <c r="T1452" s="58"/>
      <c r="AM1452" s="2"/>
    </row>
    <row r="1453" spans="1:39" s="3" customFormat="1">
      <c r="A1453" s="1"/>
      <c r="B1453" s="1"/>
      <c r="C1453" s="1"/>
      <c r="G1453" s="58"/>
      <c r="S1453" s="59"/>
      <c r="T1453" s="58"/>
      <c r="AM1453" s="2"/>
    </row>
    <row r="1454" spans="1:39" s="3" customFormat="1">
      <c r="A1454" s="1"/>
      <c r="B1454" s="1"/>
      <c r="C1454" s="1"/>
      <c r="G1454" s="58"/>
      <c r="S1454" s="59"/>
      <c r="T1454" s="58"/>
      <c r="AM1454" s="2"/>
    </row>
    <row r="1455" spans="1:39" s="3" customFormat="1">
      <c r="A1455" s="1"/>
      <c r="B1455" s="1"/>
      <c r="C1455" s="1"/>
      <c r="G1455" s="58"/>
      <c r="S1455" s="59"/>
      <c r="T1455" s="58"/>
      <c r="AM1455" s="2"/>
    </row>
    <row r="1456" spans="1:39" s="3" customFormat="1">
      <c r="A1456" s="1"/>
      <c r="B1456" s="1"/>
      <c r="C1456" s="1"/>
      <c r="G1456" s="58"/>
      <c r="S1456" s="59"/>
      <c r="T1456" s="58"/>
      <c r="AM1456" s="2"/>
    </row>
    <row r="1457" spans="1:39" s="3" customFormat="1">
      <c r="A1457" s="1"/>
      <c r="B1457" s="1"/>
      <c r="C1457" s="1"/>
      <c r="G1457" s="58"/>
      <c r="S1457" s="59"/>
      <c r="T1457" s="58"/>
      <c r="AM1457" s="2"/>
    </row>
    <row r="1458" spans="1:39" s="3" customFormat="1">
      <c r="A1458" s="1"/>
      <c r="B1458" s="1"/>
      <c r="C1458" s="1"/>
      <c r="G1458" s="58"/>
      <c r="S1458" s="59"/>
      <c r="T1458" s="58"/>
      <c r="AM1458" s="2"/>
    </row>
    <row r="1459" spans="1:39" s="3" customFormat="1">
      <c r="A1459" s="1"/>
      <c r="B1459" s="1"/>
      <c r="C1459" s="1"/>
      <c r="G1459" s="58"/>
      <c r="S1459" s="59"/>
      <c r="T1459" s="58"/>
      <c r="AM1459" s="2"/>
    </row>
    <row r="1460" spans="1:39" s="3" customFormat="1">
      <c r="A1460" s="1"/>
      <c r="B1460" s="1"/>
      <c r="C1460" s="1"/>
      <c r="G1460" s="58"/>
      <c r="S1460" s="59"/>
      <c r="T1460" s="58"/>
      <c r="AM1460" s="2"/>
    </row>
    <row r="1461" spans="1:39" s="3" customFormat="1">
      <c r="A1461" s="1"/>
      <c r="B1461" s="1"/>
      <c r="C1461" s="1"/>
      <c r="G1461" s="58"/>
      <c r="S1461" s="59"/>
      <c r="T1461" s="58"/>
      <c r="AM1461" s="2"/>
    </row>
    <row r="1462" spans="1:39" s="3" customFormat="1">
      <c r="A1462" s="1"/>
      <c r="B1462" s="1"/>
      <c r="C1462" s="1"/>
      <c r="G1462" s="58"/>
      <c r="S1462" s="59"/>
      <c r="T1462" s="58"/>
      <c r="AM1462" s="2"/>
    </row>
    <row r="1463" spans="1:39" s="3" customFormat="1">
      <c r="A1463" s="1"/>
      <c r="B1463" s="1"/>
      <c r="C1463" s="1"/>
      <c r="G1463" s="58"/>
      <c r="S1463" s="59"/>
      <c r="T1463" s="58"/>
      <c r="AM1463" s="2"/>
    </row>
    <row r="1464" spans="1:39" s="3" customFormat="1">
      <c r="A1464" s="1"/>
      <c r="B1464" s="1"/>
      <c r="C1464" s="1"/>
      <c r="G1464" s="58"/>
      <c r="S1464" s="59"/>
      <c r="T1464" s="58"/>
      <c r="AM1464" s="2"/>
    </row>
    <row r="1465" spans="1:39" s="3" customFormat="1">
      <c r="A1465" s="1"/>
      <c r="B1465" s="1"/>
      <c r="C1465" s="1"/>
      <c r="G1465" s="58"/>
      <c r="S1465" s="59"/>
      <c r="T1465" s="58"/>
      <c r="AM1465" s="2"/>
    </row>
    <row r="1466" spans="1:39" s="3" customFormat="1">
      <c r="A1466" s="1"/>
      <c r="B1466" s="1"/>
      <c r="C1466" s="1"/>
      <c r="G1466" s="58"/>
      <c r="S1466" s="59"/>
      <c r="T1466" s="58"/>
      <c r="AM1466" s="2"/>
    </row>
    <row r="1467" spans="1:39" s="3" customFormat="1">
      <c r="A1467" s="1"/>
      <c r="B1467" s="1"/>
      <c r="C1467" s="1"/>
      <c r="G1467" s="58"/>
      <c r="S1467" s="59"/>
      <c r="T1467" s="58"/>
      <c r="AM1467" s="2"/>
    </row>
    <row r="1468" spans="1:39" s="3" customFormat="1">
      <c r="A1468" s="1"/>
      <c r="B1468" s="1"/>
      <c r="C1468" s="1"/>
      <c r="G1468" s="58"/>
      <c r="S1468" s="59"/>
      <c r="T1468" s="58"/>
      <c r="AM1468" s="2"/>
    </row>
    <row r="1469" spans="1:39" s="3" customFormat="1">
      <c r="A1469" s="1"/>
      <c r="B1469" s="1"/>
      <c r="C1469" s="1"/>
      <c r="G1469" s="58"/>
      <c r="S1469" s="59"/>
      <c r="T1469" s="58"/>
      <c r="AM1469" s="2"/>
    </row>
    <row r="1470" spans="1:39" s="3" customFormat="1">
      <c r="A1470" s="1"/>
      <c r="B1470" s="1"/>
      <c r="C1470" s="1"/>
      <c r="G1470" s="58"/>
      <c r="S1470" s="59"/>
      <c r="T1470" s="58"/>
      <c r="AM1470" s="2"/>
    </row>
    <row r="1471" spans="1:39" s="3" customFormat="1">
      <c r="A1471" s="1"/>
      <c r="B1471" s="1"/>
      <c r="C1471" s="1"/>
      <c r="G1471" s="58"/>
      <c r="S1471" s="59"/>
      <c r="T1471" s="58"/>
      <c r="AM1471" s="2"/>
    </row>
    <row r="1472" spans="1:39" s="3" customFormat="1">
      <c r="A1472" s="1"/>
      <c r="B1472" s="1"/>
      <c r="C1472" s="1"/>
      <c r="G1472" s="58"/>
      <c r="S1472" s="59"/>
      <c r="T1472" s="58"/>
      <c r="AM1472" s="2"/>
    </row>
    <row r="1473" spans="1:39" s="3" customFormat="1">
      <c r="A1473" s="1"/>
      <c r="B1473" s="1"/>
      <c r="C1473" s="1"/>
      <c r="G1473" s="58"/>
      <c r="S1473" s="59"/>
      <c r="T1473" s="58"/>
      <c r="AM1473" s="2"/>
    </row>
    <row r="1474" spans="1:39" s="3" customFormat="1">
      <c r="A1474" s="1"/>
      <c r="B1474" s="1"/>
      <c r="C1474" s="1"/>
      <c r="G1474" s="58"/>
      <c r="S1474" s="59"/>
      <c r="T1474" s="58"/>
      <c r="AM1474" s="2"/>
    </row>
    <row r="1475" spans="1:39" s="3" customFormat="1">
      <c r="A1475" s="1"/>
      <c r="B1475" s="1"/>
      <c r="C1475" s="1"/>
      <c r="G1475" s="58"/>
      <c r="S1475" s="59"/>
      <c r="T1475" s="58"/>
      <c r="AM1475" s="2"/>
    </row>
    <row r="1476" spans="1:39" s="3" customFormat="1">
      <c r="A1476" s="1"/>
      <c r="B1476" s="1"/>
      <c r="C1476" s="1"/>
      <c r="G1476" s="58"/>
      <c r="S1476" s="59"/>
      <c r="T1476" s="58"/>
      <c r="AM1476" s="2"/>
    </row>
    <row r="1477" spans="1:39" s="3" customFormat="1">
      <c r="A1477" s="1"/>
      <c r="B1477" s="1"/>
      <c r="C1477" s="1"/>
      <c r="G1477" s="58"/>
      <c r="S1477" s="59"/>
      <c r="T1477" s="58"/>
      <c r="AM1477" s="2"/>
    </row>
    <row r="1478" spans="1:39" s="3" customFormat="1">
      <c r="A1478" s="1"/>
      <c r="B1478" s="1"/>
      <c r="C1478" s="1"/>
      <c r="G1478" s="58"/>
      <c r="S1478" s="59"/>
      <c r="T1478" s="58"/>
      <c r="AM1478" s="2"/>
    </row>
    <row r="1479" spans="1:39" s="3" customFormat="1">
      <c r="A1479" s="1"/>
      <c r="B1479" s="1"/>
      <c r="C1479" s="1"/>
      <c r="G1479" s="58"/>
      <c r="S1479" s="59"/>
      <c r="T1479" s="58"/>
      <c r="AM1479" s="2"/>
    </row>
    <row r="1480" spans="1:39" s="3" customFormat="1">
      <c r="A1480" s="1"/>
      <c r="B1480" s="1"/>
      <c r="C1480" s="1"/>
      <c r="G1480" s="58"/>
      <c r="S1480" s="59"/>
      <c r="T1480" s="58"/>
      <c r="AM1480" s="2"/>
    </row>
    <row r="1481" spans="1:39" s="3" customFormat="1">
      <c r="A1481" s="1"/>
      <c r="B1481" s="1"/>
      <c r="C1481" s="1"/>
      <c r="G1481" s="58"/>
      <c r="S1481" s="59"/>
      <c r="T1481" s="58"/>
      <c r="AM1481" s="2"/>
    </row>
    <row r="1482" spans="1:39" s="3" customFormat="1">
      <c r="A1482" s="1"/>
      <c r="B1482" s="1"/>
      <c r="C1482" s="1"/>
      <c r="G1482" s="58"/>
      <c r="S1482" s="59"/>
      <c r="T1482" s="58"/>
      <c r="AM1482" s="2"/>
    </row>
    <row r="1483" spans="1:39" s="3" customFormat="1">
      <c r="A1483" s="1"/>
      <c r="B1483" s="1"/>
      <c r="C1483" s="1"/>
      <c r="G1483" s="58"/>
      <c r="S1483" s="59"/>
      <c r="T1483" s="58"/>
      <c r="AM1483" s="2"/>
    </row>
    <row r="1484" spans="1:39" s="3" customFormat="1">
      <c r="A1484" s="1"/>
      <c r="B1484" s="1"/>
      <c r="C1484" s="1"/>
      <c r="G1484" s="58"/>
      <c r="S1484" s="59"/>
      <c r="T1484" s="58"/>
      <c r="AM1484" s="2"/>
    </row>
    <row r="1485" spans="1:39" s="3" customFormat="1">
      <c r="A1485" s="1"/>
      <c r="B1485" s="1"/>
      <c r="C1485" s="1"/>
      <c r="G1485" s="58"/>
      <c r="S1485" s="59"/>
      <c r="T1485" s="58"/>
      <c r="AM1485" s="2"/>
    </row>
    <row r="1486" spans="1:39" s="3" customFormat="1">
      <c r="A1486" s="1"/>
      <c r="B1486" s="1"/>
      <c r="C1486" s="1"/>
      <c r="G1486" s="58"/>
      <c r="S1486" s="59"/>
      <c r="T1486" s="58"/>
      <c r="AM1486" s="2"/>
    </row>
    <row r="1487" spans="1:39" s="3" customFormat="1">
      <c r="A1487" s="1"/>
      <c r="B1487" s="1"/>
      <c r="C1487" s="1"/>
      <c r="G1487" s="58"/>
      <c r="S1487" s="59"/>
      <c r="T1487" s="58"/>
      <c r="AM1487" s="2"/>
    </row>
    <row r="1488" spans="1:39" s="3" customFormat="1">
      <c r="A1488" s="1"/>
      <c r="B1488" s="1"/>
      <c r="C1488" s="1"/>
      <c r="G1488" s="58"/>
      <c r="S1488" s="59"/>
      <c r="T1488" s="58"/>
      <c r="AM1488" s="2"/>
    </row>
    <row r="1489" spans="1:39" s="3" customFormat="1">
      <c r="A1489" s="1"/>
      <c r="B1489" s="1"/>
      <c r="C1489" s="1"/>
      <c r="G1489" s="58"/>
      <c r="S1489" s="59"/>
      <c r="T1489" s="58"/>
      <c r="AM1489" s="2"/>
    </row>
    <row r="1490" spans="1:39" s="3" customFormat="1">
      <c r="A1490" s="1"/>
      <c r="B1490" s="1"/>
      <c r="C1490" s="1"/>
      <c r="G1490" s="58"/>
      <c r="S1490" s="59"/>
      <c r="T1490" s="58"/>
      <c r="AM1490" s="2"/>
    </row>
    <row r="1491" spans="1:39" s="3" customFormat="1">
      <c r="A1491" s="1"/>
      <c r="B1491" s="1"/>
      <c r="C1491" s="1"/>
      <c r="G1491" s="58"/>
      <c r="S1491" s="59"/>
      <c r="T1491" s="58"/>
      <c r="AM1491" s="2"/>
    </row>
    <row r="1492" spans="1:39" s="3" customFormat="1">
      <c r="A1492" s="1"/>
      <c r="B1492" s="1"/>
      <c r="C1492" s="1"/>
      <c r="G1492" s="58"/>
      <c r="S1492" s="59"/>
      <c r="T1492" s="58"/>
      <c r="AM1492" s="2"/>
    </row>
    <row r="1493" spans="1:39" s="3" customFormat="1">
      <c r="A1493" s="1"/>
      <c r="B1493" s="1"/>
      <c r="C1493" s="1"/>
      <c r="G1493" s="58"/>
      <c r="S1493" s="59"/>
      <c r="T1493" s="58"/>
      <c r="AM1493" s="2"/>
    </row>
    <row r="1494" spans="1:39" s="3" customFormat="1">
      <c r="A1494" s="1"/>
      <c r="B1494" s="1"/>
      <c r="C1494" s="1"/>
      <c r="G1494" s="58"/>
      <c r="S1494" s="59"/>
      <c r="T1494" s="58"/>
      <c r="AM1494" s="2"/>
    </row>
    <row r="1495" spans="1:39" s="3" customFormat="1">
      <c r="A1495" s="1"/>
      <c r="B1495" s="1"/>
      <c r="C1495" s="1"/>
      <c r="G1495" s="58"/>
      <c r="S1495" s="59"/>
      <c r="T1495" s="58"/>
      <c r="AM1495" s="2"/>
    </row>
    <row r="1496" spans="1:39" s="3" customFormat="1">
      <c r="A1496" s="1"/>
      <c r="B1496" s="1"/>
      <c r="C1496" s="1"/>
      <c r="G1496" s="58"/>
      <c r="S1496" s="59"/>
      <c r="T1496" s="58"/>
      <c r="AM1496" s="2"/>
    </row>
    <row r="1497" spans="1:39" s="3" customFormat="1">
      <c r="A1497" s="1"/>
      <c r="B1497" s="1"/>
      <c r="C1497" s="1"/>
      <c r="G1497" s="58"/>
      <c r="S1497" s="59"/>
      <c r="T1497" s="58"/>
      <c r="AM1497" s="2"/>
    </row>
    <row r="1498" spans="1:39" s="3" customFormat="1">
      <c r="A1498" s="1"/>
      <c r="B1498" s="1"/>
      <c r="C1498" s="1"/>
      <c r="G1498" s="58"/>
      <c r="S1498" s="59"/>
      <c r="T1498" s="58"/>
      <c r="AM1498" s="2"/>
    </row>
    <row r="1499" spans="1:39" s="3" customFormat="1">
      <c r="A1499" s="1"/>
      <c r="B1499" s="1"/>
      <c r="C1499" s="1"/>
      <c r="G1499" s="58"/>
      <c r="S1499" s="59"/>
      <c r="T1499" s="58"/>
      <c r="AM1499" s="2"/>
    </row>
    <row r="1500" spans="1:39" s="3" customFormat="1">
      <c r="A1500" s="1"/>
      <c r="B1500" s="1"/>
      <c r="C1500" s="1"/>
      <c r="G1500" s="58"/>
      <c r="S1500" s="59"/>
      <c r="T1500" s="58"/>
      <c r="AM1500" s="2"/>
    </row>
    <row r="1501" spans="1:39" s="3" customFormat="1">
      <c r="A1501" s="1"/>
      <c r="B1501" s="1"/>
      <c r="C1501" s="1"/>
      <c r="G1501" s="58"/>
      <c r="S1501" s="59"/>
      <c r="T1501" s="58"/>
      <c r="AM1501" s="2"/>
    </row>
    <row r="1502" spans="1:39" s="3" customFormat="1">
      <c r="A1502" s="1"/>
      <c r="B1502" s="1"/>
      <c r="C1502" s="1"/>
      <c r="G1502" s="58"/>
      <c r="S1502" s="59"/>
      <c r="T1502" s="58"/>
      <c r="AM1502" s="2"/>
    </row>
    <row r="1503" spans="1:39" s="3" customFormat="1">
      <c r="A1503" s="1"/>
      <c r="B1503" s="1"/>
      <c r="C1503" s="1"/>
      <c r="G1503" s="58"/>
      <c r="S1503" s="59"/>
      <c r="T1503" s="58"/>
      <c r="AM1503" s="2"/>
    </row>
    <row r="1504" spans="1:39" s="3" customFormat="1">
      <c r="A1504" s="1"/>
      <c r="B1504" s="1"/>
      <c r="C1504" s="1"/>
      <c r="G1504" s="58"/>
      <c r="S1504" s="59"/>
      <c r="T1504" s="58"/>
      <c r="AM1504" s="2"/>
    </row>
    <row r="1505" spans="1:39" s="3" customFormat="1">
      <c r="A1505" s="1"/>
      <c r="B1505" s="1"/>
      <c r="C1505" s="1"/>
      <c r="G1505" s="58"/>
      <c r="S1505" s="59"/>
      <c r="T1505" s="58"/>
      <c r="AM1505" s="2"/>
    </row>
    <row r="1506" spans="1:39" s="3" customFormat="1">
      <c r="A1506" s="1"/>
      <c r="B1506" s="1"/>
      <c r="C1506" s="1"/>
      <c r="G1506" s="58"/>
      <c r="S1506" s="59"/>
      <c r="T1506" s="58"/>
      <c r="AM1506" s="2"/>
    </row>
    <row r="1507" spans="1:39" s="3" customFormat="1">
      <c r="A1507" s="1"/>
      <c r="B1507" s="1"/>
      <c r="C1507" s="1"/>
      <c r="G1507" s="58"/>
      <c r="S1507" s="59"/>
      <c r="T1507" s="58"/>
      <c r="AM1507" s="2"/>
    </row>
    <row r="1508" spans="1:39" s="3" customFormat="1">
      <c r="A1508" s="1"/>
      <c r="B1508" s="1"/>
      <c r="C1508" s="1"/>
      <c r="G1508" s="58"/>
      <c r="S1508" s="59"/>
      <c r="T1508" s="58"/>
      <c r="AM1508" s="2"/>
    </row>
    <row r="1509" spans="1:39" s="3" customFormat="1">
      <c r="A1509" s="1"/>
      <c r="B1509" s="1"/>
      <c r="C1509" s="1"/>
      <c r="G1509" s="58"/>
      <c r="S1509" s="59"/>
      <c r="T1509" s="58"/>
      <c r="AM1509" s="2"/>
    </row>
    <row r="1510" spans="1:39" s="3" customFormat="1">
      <c r="A1510" s="1"/>
      <c r="B1510" s="1"/>
      <c r="C1510" s="1"/>
      <c r="G1510" s="58"/>
      <c r="S1510" s="59"/>
      <c r="T1510" s="58"/>
      <c r="AM1510" s="2"/>
    </row>
    <row r="1511" spans="1:39" s="3" customFormat="1">
      <c r="A1511" s="1"/>
      <c r="B1511" s="1"/>
      <c r="C1511" s="1"/>
      <c r="G1511" s="58"/>
      <c r="S1511" s="59"/>
      <c r="T1511" s="58"/>
      <c r="AM1511" s="2"/>
    </row>
    <row r="1512" spans="1:39" s="3" customFormat="1">
      <c r="A1512" s="1"/>
      <c r="B1512" s="1"/>
      <c r="C1512" s="1"/>
      <c r="G1512" s="58"/>
      <c r="S1512" s="59"/>
      <c r="T1512" s="58"/>
      <c r="AM1512" s="2"/>
    </row>
    <row r="1513" spans="1:39" s="3" customFormat="1">
      <c r="A1513" s="1"/>
      <c r="B1513" s="1"/>
      <c r="C1513" s="1"/>
      <c r="G1513" s="58"/>
      <c r="S1513" s="59"/>
      <c r="T1513" s="58"/>
      <c r="AM1513" s="2"/>
    </row>
    <row r="1514" spans="1:39" s="3" customFormat="1">
      <c r="A1514" s="1"/>
      <c r="B1514" s="1"/>
      <c r="C1514" s="1"/>
      <c r="G1514" s="58"/>
      <c r="S1514" s="59"/>
      <c r="T1514" s="58"/>
      <c r="AM1514" s="2"/>
    </row>
    <row r="1515" spans="1:39" s="3" customFormat="1">
      <c r="A1515" s="1"/>
      <c r="B1515" s="1"/>
      <c r="C1515" s="1"/>
      <c r="G1515" s="58"/>
      <c r="S1515" s="59"/>
      <c r="T1515" s="58"/>
      <c r="AM1515" s="2"/>
    </row>
    <row r="1516" spans="1:39" s="3" customFormat="1">
      <c r="A1516" s="1"/>
      <c r="B1516" s="1"/>
      <c r="C1516" s="1"/>
      <c r="G1516" s="58"/>
      <c r="S1516" s="59"/>
      <c r="T1516" s="58"/>
      <c r="AM1516" s="2"/>
    </row>
    <row r="1517" spans="1:39" s="3" customFormat="1">
      <c r="A1517" s="1"/>
      <c r="B1517" s="1"/>
      <c r="C1517" s="1"/>
      <c r="G1517" s="58"/>
      <c r="S1517" s="59"/>
      <c r="T1517" s="58"/>
      <c r="AM1517" s="2"/>
    </row>
    <row r="1518" spans="1:39" s="3" customFormat="1">
      <c r="A1518" s="1"/>
      <c r="B1518" s="1"/>
      <c r="C1518" s="1"/>
      <c r="G1518" s="58"/>
      <c r="S1518" s="59"/>
      <c r="T1518" s="58"/>
      <c r="AM1518" s="2"/>
    </row>
    <row r="1519" spans="1:39" s="3" customFormat="1">
      <c r="A1519" s="1"/>
      <c r="B1519" s="1"/>
      <c r="C1519" s="1"/>
      <c r="G1519" s="58"/>
      <c r="S1519" s="59"/>
      <c r="T1519" s="58"/>
      <c r="AM1519" s="2"/>
    </row>
    <row r="1520" spans="1:39" s="3" customFormat="1">
      <c r="A1520" s="1"/>
      <c r="B1520" s="1"/>
      <c r="C1520" s="1"/>
      <c r="G1520" s="58"/>
      <c r="S1520" s="59"/>
      <c r="T1520" s="58"/>
      <c r="AM1520" s="2"/>
    </row>
    <row r="1521" spans="1:39" s="3" customFormat="1">
      <c r="A1521" s="1"/>
      <c r="B1521" s="1"/>
      <c r="C1521" s="1"/>
      <c r="G1521" s="58"/>
      <c r="S1521" s="59"/>
      <c r="T1521" s="58"/>
      <c r="AM1521" s="2"/>
    </row>
    <row r="1522" spans="1:39" s="3" customFormat="1">
      <c r="A1522" s="1"/>
      <c r="B1522" s="1"/>
      <c r="C1522" s="1"/>
      <c r="G1522" s="58"/>
      <c r="S1522" s="59"/>
      <c r="T1522" s="58"/>
      <c r="AM1522" s="2"/>
    </row>
    <row r="1523" spans="1:39" s="3" customFormat="1">
      <c r="A1523" s="1"/>
      <c r="B1523" s="1"/>
      <c r="C1523" s="1"/>
      <c r="G1523" s="58"/>
      <c r="S1523" s="59"/>
      <c r="T1523" s="58"/>
      <c r="AM1523" s="2"/>
    </row>
    <row r="1524" spans="1:39" s="3" customFormat="1">
      <c r="A1524" s="1"/>
      <c r="B1524" s="1"/>
      <c r="C1524" s="1"/>
      <c r="G1524" s="58"/>
      <c r="S1524" s="59"/>
      <c r="T1524" s="58"/>
      <c r="AM1524" s="2"/>
    </row>
    <row r="1525" spans="1:39" s="3" customFormat="1">
      <c r="A1525" s="1"/>
      <c r="B1525" s="1"/>
      <c r="C1525" s="1"/>
      <c r="G1525" s="58"/>
      <c r="S1525" s="59"/>
      <c r="T1525" s="58"/>
      <c r="AM1525" s="2"/>
    </row>
    <row r="1526" spans="1:39" s="3" customFormat="1">
      <c r="A1526" s="1"/>
      <c r="B1526" s="1"/>
      <c r="C1526" s="1"/>
      <c r="G1526" s="58"/>
      <c r="S1526" s="59"/>
      <c r="T1526" s="58"/>
      <c r="AM1526" s="2"/>
    </row>
    <row r="1527" spans="1:39" s="3" customFormat="1">
      <c r="A1527" s="1"/>
      <c r="B1527" s="1"/>
      <c r="C1527" s="1"/>
      <c r="G1527" s="58"/>
      <c r="S1527" s="59"/>
      <c r="T1527" s="58"/>
      <c r="AM1527" s="2"/>
    </row>
    <row r="1528" spans="1:39" s="3" customFormat="1">
      <c r="A1528" s="1"/>
      <c r="B1528" s="1"/>
      <c r="C1528" s="1"/>
      <c r="G1528" s="58"/>
      <c r="S1528" s="59"/>
      <c r="T1528" s="58"/>
      <c r="AM1528" s="2"/>
    </row>
    <row r="1529" spans="1:39" s="3" customFormat="1">
      <c r="A1529" s="1"/>
      <c r="B1529" s="1"/>
      <c r="C1529" s="1"/>
      <c r="G1529" s="58"/>
      <c r="S1529" s="59"/>
      <c r="T1529" s="58"/>
      <c r="AM1529" s="2"/>
    </row>
    <row r="1530" spans="1:39" s="3" customFormat="1">
      <c r="A1530" s="1"/>
      <c r="B1530" s="1"/>
      <c r="C1530" s="1"/>
      <c r="G1530" s="58"/>
      <c r="S1530" s="59"/>
      <c r="T1530" s="58"/>
      <c r="AM1530" s="2"/>
    </row>
    <row r="1531" spans="1:39" s="3" customFormat="1">
      <c r="A1531" s="1"/>
      <c r="B1531" s="1"/>
      <c r="C1531" s="1"/>
      <c r="G1531" s="58"/>
      <c r="S1531" s="59"/>
      <c r="T1531" s="58"/>
      <c r="AM1531" s="2"/>
    </row>
    <row r="1532" spans="1:39" s="3" customFormat="1">
      <c r="A1532" s="1"/>
      <c r="B1532" s="1"/>
      <c r="C1532" s="1"/>
      <c r="G1532" s="58"/>
      <c r="S1532" s="59"/>
      <c r="T1532" s="58"/>
      <c r="AM1532" s="2"/>
    </row>
    <row r="1533" spans="1:39" s="3" customFormat="1">
      <c r="A1533" s="1"/>
      <c r="B1533" s="1"/>
      <c r="C1533" s="1"/>
      <c r="G1533" s="58"/>
      <c r="S1533" s="59"/>
      <c r="T1533" s="58"/>
      <c r="AM1533" s="2"/>
    </row>
    <row r="1534" spans="1:39" s="3" customFormat="1">
      <c r="A1534" s="1"/>
      <c r="B1534" s="1"/>
      <c r="C1534" s="1"/>
      <c r="G1534" s="58"/>
      <c r="S1534" s="59"/>
      <c r="T1534" s="58"/>
      <c r="AM1534" s="2"/>
    </row>
    <row r="1535" spans="1:39" s="3" customFormat="1">
      <c r="A1535" s="1"/>
      <c r="B1535" s="1"/>
      <c r="C1535" s="1"/>
      <c r="G1535" s="58"/>
      <c r="S1535" s="59"/>
      <c r="T1535" s="58"/>
      <c r="AM1535" s="2"/>
    </row>
    <row r="1536" spans="1:39" s="3" customFormat="1">
      <c r="A1536" s="1"/>
      <c r="B1536" s="1"/>
      <c r="C1536" s="1"/>
      <c r="G1536" s="58"/>
      <c r="S1536" s="59"/>
      <c r="T1536" s="58"/>
      <c r="AM1536" s="2"/>
    </row>
    <row r="1537" spans="1:39" s="3" customFormat="1">
      <c r="A1537" s="1"/>
      <c r="B1537" s="1"/>
      <c r="C1537" s="1"/>
      <c r="G1537" s="58"/>
      <c r="S1537" s="59"/>
      <c r="T1537" s="58"/>
      <c r="AM1537" s="2"/>
    </row>
    <row r="1538" spans="1:39" s="3" customFormat="1">
      <c r="A1538" s="1"/>
      <c r="B1538" s="1"/>
      <c r="C1538" s="1"/>
      <c r="G1538" s="58"/>
      <c r="S1538" s="59"/>
      <c r="T1538" s="58"/>
      <c r="AM1538" s="2"/>
    </row>
    <row r="1539" spans="1:39" s="3" customFormat="1">
      <c r="A1539" s="1"/>
      <c r="B1539" s="1"/>
      <c r="C1539" s="1"/>
      <c r="G1539" s="58"/>
      <c r="S1539" s="59"/>
      <c r="T1539" s="58"/>
      <c r="AM1539" s="2"/>
    </row>
    <row r="1540" spans="1:39" s="3" customFormat="1">
      <c r="A1540" s="1"/>
      <c r="B1540" s="1"/>
      <c r="C1540" s="1"/>
      <c r="G1540" s="58"/>
      <c r="S1540" s="59"/>
      <c r="T1540" s="58"/>
      <c r="AM1540" s="2"/>
    </row>
    <row r="1541" spans="1:39" s="3" customFormat="1">
      <c r="A1541" s="1"/>
      <c r="B1541" s="1"/>
      <c r="C1541" s="1"/>
      <c r="G1541" s="58"/>
      <c r="S1541" s="59"/>
      <c r="T1541" s="58"/>
      <c r="AM1541" s="2"/>
    </row>
    <row r="1542" spans="1:39" s="3" customFormat="1">
      <c r="A1542" s="1"/>
      <c r="B1542" s="1"/>
      <c r="C1542" s="1"/>
      <c r="G1542" s="58"/>
      <c r="S1542" s="59"/>
      <c r="T1542" s="58"/>
      <c r="AM1542" s="2"/>
    </row>
    <row r="1543" spans="1:39" s="3" customFormat="1">
      <c r="A1543" s="1"/>
      <c r="B1543" s="1"/>
      <c r="C1543" s="1"/>
      <c r="G1543" s="58"/>
      <c r="S1543" s="59"/>
      <c r="T1543" s="58"/>
      <c r="AM1543" s="2"/>
    </row>
    <row r="1544" spans="1:39" s="3" customFormat="1">
      <c r="A1544" s="1"/>
      <c r="B1544" s="1"/>
      <c r="C1544" s="1"/>
      <c r="G1544" s="58"/>
      <c r="S1544" s="59"/>
      <c r="T1544" s="58"/>
      <c r="AM1544" s="2"/>
    </row>
    <row r="1545" spans="1:39" s="3" customFormat="1">
      <c r="A1545" s="1"/>
      <c r="B1545" s="1"/>
      <c r="C1545" s="1"/>
      <c r="G1545" s="58"/>
      <c r="S1545" s="59"/>
      <c r="T1545" s="58"/>
      <c r="AM1545" s="2"/>
    </row>
    <row r="1546" spans="1:39" s="3" customFormat="1">
      <c r="A1546" s="1"/>
      <c r="B1546" s="1"/>
      <c r="C1546" s="1"/>
      <c r="G1546" s="58"/>
      <c r="S1546" s="59"/>
      <c r="T1546" s="58"/>
      <c r="AM1546" s="2"/>
    </row>
    <row r="1547" spans="1:39" s="3" customFormat="1">
      <c r="A1547" s="1"/>
      <c r="B1547" s="1"/>
      <c r="C1547" s="1"/>
      <c r="G1547" s="58"/>
      <c r="S1547" s="59"/>
      <c r="T1547" s="58"/>
      <c r="AM1547" s="2"/>
    </row>
    <row r="1548" spans="1:39" s="3" customFormat="1">
      <c r="A1548" s="1"/>
      <c r="B1548" s="1"/>
      <c r="C1548" s="1"/>
      <c r="G1548" s="58"/>
      <c r="S1548" s="59"/>
      <c r="T1548" s="58"/>
      <c r="AM1548" s="2"/>
    </row>
    <row r="1549" spans="1:39" s="3" customFormat="1">
      <c r="A1549" s="1"/>
      <c r="B1549" s="1"/>
      <c r="C1549" s="1"/>
      <c r="G1549" s="58"/>
      <c r="S1549" s="59"/>
      <c r="T1549" s="58"/>
      <c r="AM1549" s="2"/>
    </row>
    <row r="1550" spans="1:39" s="3" customFormat="1">
      <c r="A1550" s="1"/>
      <c r="B1550" s="1"/>
      <c r="C1550" s="1"/>
      <c r="G1550" s="58"/>
      <c r="S1550" s="59"/>
      <c r="T1550" s="58"/>
      <c r="AM1550" s="2"/>
    </row>
    <row r="1551" spans="1:39" s="3" customFormat="1">
      <c r="A1551" s="1"/>
      <c r="B1551" s="1"/>
      <c r="C1551" s="1"/>
      <c r="G1551" s="58"/>
      <c r="S1551" s="59"/>
      <c r="T1551" s="58"/>
      <c r="AM1551" s="2"/>
    </row>
    <row r="1552" spans="1:39" s="3" customFormat="1">
      <c r="A1552" s="1"/>
      <c r="B1552" s="1"/>
      <c r="C1552" s="1"/>
      <c r="G1552" s="58"/>
      <c r="S1552" s="59"/>
      <c r="T1552" s="58"/>
      <c r="AM1552" s="2"/>
    </row>
    <row r="1553" spans="1:39" s="3" customFormat="1">
      <c r="A1553" s="1"/>
      <c r="B1553" s="1"/>
      <c r="C1553" s="1"/>
      <c r="G1553" s="58"/>
      <c r="S1553" s="59"/>
      <c r="T1553" s="58"/>
      <c r="AM1553" s="2"/>
    </row>
    <row r="1554" spans="1:39" s="3" customFormat="1">
      <c r="A1554" s="1"/>
      <c r="B1554" s="1"/>
      <c r="C1554" s="1"/>
      <c r="G1554" s="58"/>
      <c r="S1554" s="59"/>
      <c r="T1554" s="58"/>
      <c r="AM1554" s="2"/>
    </row>
    <row r="1555" spans="1:39" s="3" customFormat="1">
      <c r="A1555" s="1"/>
      <c r="B1555" s="1"/>
      <c r="C1555" s="1"/>
      <c r="G1555" s="58"/>
      <c r="S1555" s="59"/>
      <c r="T1555" s="58"/>
      <c r="AM1555" s="2"/>
    </row>
    <row r="1556" spans="1:39" s="3" customFormat="1">
      <c r="A1556" s="1"/>
      <c r="B1556" s="1"/>
      <c r="C1556" s="1"/>
      <c r="G1556" s="58"/>
      <c r="S1556" s="59"/>
      <c r="T1556" s="58"/>
      <c r="AM1556" s="2"/>
    </row>
    <row r="1557" spans="1:39" s="3" customFormat="1">
      <c r="A1557" s="1"/>
      <c r="B1557" s="1"/>
      <c r="C1557" s="1"/>
      <c r="G1557" s="58"/>
      <c r="S1557" s="59"/>
      <c r="T1557" s="58"/>
      <c r="AM1557" s="2"/>
    </row>
    <row r="1558" spans="1:39" s="3" customFormat="1">
      <c r="A1558" s="1"/>
      <c r="B1558" s="1"/>
      <c r="C1558" s="1"/>
      <c r="G1558" s="58"/>
      <c r="S1558" s="59"/>
      <c r="T1558" s="58"/>
      <c r="AM1558" s="2"/>
    </row>
    <row r="1559" spans="1:39" s="3" customFormat="1">
      <c r="A1559" s="1"/>
      <c r="B1559" s="1"/>
      <c r="C1559" s="1"/>
      <c r="G1559" s="58"/>
      <c r="S1559" s="59"/>
      <c r="T1559" s="58"/>
      <c r="AM1559" s="2"/>
    </row>
    <row r="1560" spans="1:39" s="3" customFormat="1">
      <c r="A1560" s="1"/>
      <c r="B1560" s="1"/>
      <c r="C1560" s="1"/>
      <c r="G1560" s="58"/>
      <c r="S1560" s="59"/>
      <c r="T1560" s="58"/>
      <c r="AM1560" s="2"/>
    </row>
    <row r="1561" spans="1:39" s="3" customFormat="1">
      <c r="A1561" s="1"/>
      <c r="B1561" s="1"/>
      <c r="C1561" s="1"/>
      <c r="G1561" s="58"/>
      <c r="S1561" s="59"/>
      <c r="T1561" s="58"/>
      <c r="AM1561" s="2"/>
    </row>
    <row r="1562" spans="1:39" s="3" customFormat="1">
      <c r="A1562" s="1"/>
      <c r="B1562" s="1"/>
      <c r="C1562" s="1"/>
      <c r="G1562" s="58"/>
      <c r="S1562" s="59"/>
      <c r="T1562" s="58"/>
      <c r="AM1562" s="2"/>
    </row>
    <row r="1563" spans="1:39" s="3" customFormat="1">
      <c r="A1563" s="1"/>
      <c r="B1563" s="1"/>
      <c r="C1563" s="1"/>
      <c r="G1563" s="58"/>
      <c r="S1563" s="59"/>
      <c r="T1563" s="58"/>
      <c r="AM1563" s="2"/>
    </row>
    <row r="1564" spans="1:39" s="3" customFormat="1">
      <c r="A1564" s="1"/>
      <c r="B1564" s="1"/>
      <c r="C1564" s="1"/>
      <c r="G1564" s="58"/>
      <c r="S1564" s="59"/>
      <c r="T1564" s="58"/>
      <c r="AM1564" s="2"/>
    </row>
    <row r="1565" spans="1:39" s="3" customFormat="1">
      <c r="A1565" s="1"/>
      <c r="B1565" s="1"/>
      <c r="C1565" s="1"/>
      <c r="G1565" s="58"/>
      <c r="S1565" s="59"/>
      <c r="T1565" s="58"/>
      <c r="AM1565" s="2"/>
    </row>
    <row r="1566" spans="1:39" s="3" customFormat="1">
      <c r="A1566" s="1"/>
      <c r="B1566" s="1"/>
      <c r="C1566" s="1"/>
      <c r="G1566" s="58"/>
      <c r="S1566" s="59"/>
      <c r="T1566" s="58"/>
      <c r="AM1566" s="2"/>
    </row>
    <row r="1567" spans="1:39" s="3" customFormat="1">
      <c r="A1567" s="1"/>
      <c r="B1567" s="1"/>
      <c r="C1567" s="1"/>
      <c r="G1567" s="58"/>
      <c r="S1567" s="59"/>
      <c r="T1567" s="58"/>
      <c r="AM1567" s="2"/>
    </row>
    <row r="1568" spans="1:39" s="3" customFormat="1">
      <c r="A1568" s="1"/>
      <c r="B1568" s="1"/>
      <c r="C1568" s="1"/>
      <c r="G1568" s="58"/>
      <c r="S1568" s="59"/>
      <c r="T1568" s="58"/>
      <c r="AM1568" s="2"/>
    </row>
    <row r="1569" spans="1:39" s="3" customFormat="1">
      <c r="A1569" s="1"/>
      <c r="B1569" s="1"/>
      <c r="C1569" s="1"/>
      <c r="G1569" s="58"/>
      <c r="S1569" s="59"/>
      <c r="T1569" s="58"/>
      <c r="AM1569" s="2"/>
    </row>
    <row r="1570" spans="1:39" s="3" customFormat="1">
      <c r="A1570" s="1"/>
      <c r="B1570" s="1"/>
      <c r="C1570" s="1"/>
      <c r="G1570" s="58"/>
      <c r="S1570" s="59"/>
      <c r="T1570" s="58"/>
      <c r="AM1570" s="2"/>
    </row>
    <row r="1571" spans="1:39" s="3" customFormat="1">
      <c r="A1571" s="1"/>
      <c r="B1571" s="1"/>
      <c r="C1571" s="1"/>
      <c r="G1571" s="58"/>
      <c r="S1571" s="59"/>
      <c r="T1571" s="58"/>
      <c r="AM1571" s="2"/>
    </row>
    <row r="1572" spans="1:39" s="3" customFormat="1">
      <c r="A1572" s="1"/>
      <c r="B1572" s="1"/>
      <c r="C1572" s="1"/>
      <c r="G1572" s="58"/>
      <c r="S1572" s="59"/>
      <c r="T1572" s="58"/>
      <c r="AM1572" s="2"/>
    </row>
    <row r="1573" spans="1:39" s="3" customFormat="1">
      <c r="A1573" s="1"/>
      <c r="B1573" s="1"/>
      <c r="C1573" s="1"/>
      <c r="G1573" s="58"/>
      <c r="S1573" s="59"/>
      <c r="T1573" s="58"/>
      <c r="AM1573" s="2"/>
    </row>
    <row r="1574" spans="1:39" s="3" customFormat="1">
      <c r="A1574" s="1"/>
      <c r="B1574" s="1"/>
      <c r="C1574" s="1"/>
      <c r="G1574" s="58"/>
      <c r="S1574" s="59"/>
      <c r="T1574" s="58"/>
      <c r="AM1574" s="2"/>
    </row>
    <row r="1575" spans="1:39" s="3" customFormat="1">
      <c r="A1575" s="1"/>
      <c r="B1575" s="1"/>
      <c r="C1575" s="1"/>
      <c r="G1575" s="58"/>
      <c r="S1575" s="59"/>
      <c r="T1575" s="58"/>
      <c r="AM1575" s="2"/>
    </row>
    <row r="1576" spans="1:39" s="3" customFormat="1">
      <c r="A1576" s="1"/>
      <c r="B1576" s="1"/>
      <c r="C1576" s="1"/>
      <c r="G1576" s="58"/>
      <c r="S1576" s="59"/>
      <c r="T1576" s="58"/>
      <c r="AM1576" s="2"/>
    </row>
    <row r="1577" spans="1:39" s="3" customFormat="1">
      <c r="A1577" s="1"/>
      <c r="B1577" s="1"/>
      <c r="C1577" s="1"/>
      <c r="G1577" s="58"/>
      <c r="S1577" s="59"/>
      <c r="T1577" s="58"/>
      <c r="AM1577" s="2"/>
    </row>
    <row r="1578" spans="1:39" s="3" customFormat="1">
      <c r="A1578" s="1"/>
      <c r="B1578" s="1"/>
      <c r="C1578" s="1"/>
      <c r="G1578" s="58"/>
      <c r="S1578" s="59"/>
      <c r="T1578" s="58"/>
      <c r="AM1578" s="2"/>
    </row>
    <row r="1579" spans="1:39" s="3" customFormat="1">
      <c r="A1579" s="1"/>
      <c r="B1579" s="1"/>
      <c r="C1579" s="1"/>
      <c r="G1579" s="58"/>
      <c r="S1579" s="59"/>
      <c r="T1579" s="58"/>
      <c r="AM1579" s="2"/>
    </row>
    <row r="1580" spans="1:39" s="3" customFormat="1">
      <c r="A1580" s="1"/>
      <c r="B1580" s="1"/>
      <c r="C1580" s="1"/>
      <c r="G1580" s="58"/>
      <c r="S1580" s="59"/>
      <c r="T1580" s="58"/>
      <c r="AM1580" s="2"/>
    </row>
    <row r="1581" spans="1:39" s="3" customFormat="1">
      <c r="A1581" s="1"/>
      <c r="B1581" s="1"/>
      <c r="C1581" s="1"/>
      <c r="G1581" s="58"/>
      <c r="S1581" s="59"/>
      <c r="T1581" s="58"/>
      <c r="AM1581" s="2"/>
    </row>
    <row r="1582" spans="1:39" s="3" customFormat="1">
      <c r="A1582" s="1"/>
      <c r="B1582" s="1"/>
      <c r="C1582" s="1"/>
      <c r="G1582" s="58"/>
      <c r="S1582" s="59"/>
      <c r="T1582" s="58"/>
      <c r="AM1582" s="2"/>
    </row>
    <row r="1583" spans="1:39" s="3" customFormat="1">
      <c r="A1583" s="1"/>
      <c r="B1583" s="1"/>
      <c r="C1583" s="1"/>
      <c r="G1583" s="58"/>
      <c r="S1583" s="59"/>
      <c r="T1583" s="58"/>
      <c r="AM1583" s="2"/>
    </row>
    <row r="1584" spans="1:39" s="3" customFormat="1">
      <c r="A1584" s="1"/>
      <c r="B1584" s="1"/>
      <c r="C1584" s="1"/>
      <c r="G1584" s="58"/>
      <c r="S1584" s="59"/>
      <c r="T1584" s="58"/>
      <c r="AM1584" s="2"/>
    </row>
    <row r="1585" spans="1:39" s="3" customFormat="1">
      <c r="A1585" s="1"/>
      <c r="B1585" s="1"/>
      <c r="C1585" s="1"/>
      <c r="G1585" s="58"/>
      <c r="S1585" s="59"/>
      <c r="T1585" s="58"/>
      <c r="AM1585" s="2"/>
    </row>
    <row r="1586" spans="1:39" s="3" customFormat="1">
      <c r="A1586" s="1"/>
      <c r="B1586" s="1"/>
      <c r="C1586" s="1"/>
      <c r="G1586" s="58"/>
      <c r="S1586" s="59"/>
      <c r="T1586" s="58"/>
      <c r="AM1586" s="2"/>
    </row>
    <row r="1587" spans="1:39" s="3" customFormat="1">
      <c r="A1587" s="1"/>
      <c r="B1587" s="1"/>
      <c r="C1587" s="1"/>
      <c r="G1587" s="58"/>
      <c r="S1587" s="59"/>
      <c r="T1587" s="58"/>
      <c r="AM1587" s="2"/>
    </row>
    <row r="1588" spans="1:39" s="3" customFormat="1">
      <c r="A1588" s="1"/>
      <c r="B1588" s="1"/>
      <c r="C1588" s="1"/>
      <c r="G1588" s="58"/>
      <c r="S1588" s="59"/>
      <c r="T1588" s="58"/>
      <c r="AM1588" s="2"/>
    </row>
    <row r="1589" spans="1:39" s="3" customFormat="1">
      <c r="A1589" s="1"/>
      <c r="B1589" s="1"/>
      <c r="C1589" s="1"/>
      <c r="G1589" s="58"/>
      <c r="S1589" s="59"/>
      <c r="T1589" s="58"/>
      <c r="AM1589" s="2"/>
    </row>
    <row r="1590" spans="1:39" s="3" customFormat="1">
      <c r="A1590" s="1"/>
      <c r="B1590" s="1"/>
      <c r="C1590" s="1"/>
      <c r="G1590" s="58"/>
      <c r="S1590" s="59"/>
      <c r="T1590" s="58"/>
      <c r="AM1590" s="2"/>
    </row>
    <row r="1591" spans="1:39" s="3" customFormat="1">
      <c r="A1591" s="1"/>
      <c r="B1591" s="1"/>
      <c r="C1591" s="1"/>
      <c r="G1591" s="58"/>
      <c r="S1591" s="59"/>
      <c r="T1591" s="58"/>
      <c r="AM1591" s="2"/>
    </row>
    <row r="1592" spans="1:39" s="3" customFormat="1">
      <c r="A1592" s="1"/>
      <c r="B1592" s="1"/>
      <c r="C1592" s="1"/>
      <c r="G1592" s="58"/>
      <c r="S1592" s="59"/>
      <c r="T1592" s="58"/>
      <c r="AM1592" s="2"/>
    </row>
    <row r="1593" spans="1:39" s="3" customFormat="1">
      <c r="A1593" s="1"/>
      <c r="B1593" s="1"/>
      <c r="C1593" s="1"/>
      <c r="G1593" s="58"/>
      <c r="S1593" s="59"/>
      <c r="T1593" s="58"/>
      <c r="AM1593" s="2"/>
    </row>
    <row r="1594" spans="1:39" s="3" customFormat="1">
      <c r="A1594" s="1"/>
      <c r="B1594" s="1"/>
      <c r="C1594" s="1"/>
      <c r="G1594" s="58"/>
      <c r="S1594" s="59"/>
      <c r="T1594" s="58"/>
      <c r="AM1594" s="2"/>
    </row>
    <row r="1595" spans="1:39" s="3" customFormat="1">
      <c r="A1595" s="1"/>
      <c r="B1595" s="1"/>
      <c r="C1595" s="1"/>
      <c r="G1595" s="58"/>
      <c r="S1595" s="59"/>
      <c r="T1595" s="58"/>
      <c r="AM1595" s="2"/>
    </row>
    <row r="1596" spans="1:39" s="3" customFormat="1">
      <c r="A1596" s="1"/>
      <c r="B1596" s="1"/>
      <c r="C1596" s="1"/>
      <c r="G1596" s="58"/>
      <c r="S1596" s="59"/>
      <c r="T1596" s="58"/>
      <c r="AM1596" s="2"/>
    </row>
    <row r="1597" spans="1:39" s="3" customFormat="1">
      <c r="A1597" s="1"/>
      <c r="B1597" s="1"/>
      <c r="C1597" s="1"/>
      <c r="G1597" s="58"/>
      <c r="S1597" s="59"/>
      <c r="T1597" s="58"/>
      <c r="AM1597" s="2"/>
    </row>
    <row r="1598" spans="1:39" s="3" customFormat="1">
      <c r="A1598" s="1"/>
      <c r="B1598" s="1"/>
      <c r="C1598" s="1"/>
      <c r="G1598" s="58"/>
      <c r="S1598" s="59"/>
      <c r="T1598" s="58"/>
      <c r="AM1598" s="2"/>
    </row>
    <row r="1599" spans="1:39" s="3" customFormat="1">
      <c r="A1599" s="1"/>
      <c r="B1599" s="1"/>
      <c r="C1599" s="1"/>
      <c r="G1599" s="58"/>
      <c r="S1599" s="59"/>
      <c r="T1599" s="58"/>
      <c r="AM1599" s="2"/>
    </row>
    <row r="1600" spans="1:39" s="3" customFormat="1">
      <c r="A1600" s="1"/>
      <c r="B1600" s="1"/>
      <c r="C1600" s="1"/>
      <c r="G1600" s="58"/>
      <c r="S1600" s="59"/>
      <c r="T1600" s="58"/>
      <c r="AM1600" s="2"/>
    </row>
    <row r="1601" spans="1:39" s="3" customFormat="1">
      <c r="A1601" s="1"/>
      <c r="B1601" s="1"/>
      <c r="C1601" s="1"/>
      <c r="G1601" s="58"/>
      <c r="S1601" s="59"/>
      <c r="T1601" s="58"/>
      <c r="AM1601" s="2"/>
    </row>
    <row r="1602" spans="1:39" s="3" customFormat="1">
      <c r="A1602" s="1"/>
      <c r="B1602" s="1"/>
      <c r="C1602" s="1"/>
      <c r="G1602" s="58"/>
      <c r="S1602" s="59"/>
      <c r="T1602" s="58"/>
      <c r="AM1602" s="2"/>
    </row>
    <row r="1603" spans="1:39" s="3" customFormat="1">
      <c r="A1603" s="1"/>
      <c r="B1603" s="1"/>
      <c r="C1603" s="1"/>
      <c r="G1603" s="58"/>
      <c r="S1603" s="59"/>
      <c r="T1603" s="58"/>
      <c r="AM1603" s="2"/>
    </row>
    <row r="1604" spans="1:39" s="3" customFormat="1">
      <c r="A1604" s="1"/>
      <c r="B1604" s="1"/>
      <c r="C1604" s="1"/>
      <c r="G1604" s="58"/>
      <c r="S1604" s="59"/>
      <c r="T1604" s="58"/>
      <c r="AM1604" s="2"/>
    </row>
    <row r="1605" spans="1:39" s="3" customFormat="1">
      <c r="A1605" s="1"/>
      <c r="B1605" s="1"/>
      <c r="C1605" s="1"/>
      <c r="G1605" s="58"/>
      <c r="S1605" s="59"/>
      <c r="T1605" s="58"/>
      <c r="AM1605" s="2"/>
    </row>
    <row r="1606" spans="1:39" s="3" customFormat="1">
      <c r="A1606" s="1"/>
      <c r="B1606" s="1"/>
      <c r="C1606" s="1"/>
      <c r="G1606" s="58"/>
      <c r="S1606" s="59"/>
      <c r="T1606" s="58"/>
      <c r="AM1606" s="2"/>
    </row>
    <row r="1607" spans="1:39" s="3" customFormat="1">
      <c r="A1607" s="1"/>
      <c r="B1607" s="1"/>
      <c r="C1607" s="1"/>
      <c r="G1607" s="58"/>
      <c r="S1607" s="59"/>
      <c r="T1607" s="58"/>
      <c r="AM1607" s="2"/>
    </row>
    <row r="1608" spans="1:39" s="3" customFormat="1">
      <c r="A1608" s="1"/>
      <c r="B1608" s="1"/>
      <c r="C1608" s="1"/>
      <c r="G1608" s="58"/>
      <c r="S1608" s="59"/>
      <c r="T1608" s="58"/>
      <c r="AM1608" s="2"/>
    </row>
    <row r="1609" spans="1:39" s="3" customFormat="1">
      <c r="A1609" s="1"/>
      <c r="B1609" s="1"/>
      <c r="C1609" s="1"/>
      <c r="G1609" s="58"/>
      <c r="S1609" s="59"/>
      <c r="T1609" s="58"/>
      <c r="AM1609" s="2"/>
    </row>
    <row r="1610" spans="1:39" s="3" customFormat="1">
      <c r="A1610" s="1"/>
      <c r="B1610" s="1"/>
      <c r="C1610" s="1"/>
      <c r="G1610" s="58"/>
      <c r="S1610" s="59"/>
      <c r="T1610" s="58"/>
      <c r="AM1610" s="2"/>
    </row>
    <row r="1611" spans="1:39" s="3" customFormat="1">
      <c r="A1611" s="1"/>
      <c r="B1611" s="1"/>
      <c r="C1611" s="1"/>
      <c r="G1611" s="58"/>
      <c r="S1611" s="59"/>
      <c r="T1611" s="58"/>
      <c r="AM1611" s="2"/>
    </row>
    <row r="1612" spans="1:39" s="3" customFormat="1">
      <c r="A1612" s="1"/>
      <c r="B1612" s="1"/>
      <c r="C1612" s="1"/>
      <c r="G1612" s="58"/>
      <c r="S1612" s="59"/>
      <c r="T1612" s="58"/>
      <c r="AM1612" s="2"/>
    </row>
    <row r="1613" spans="1:39" s="3" customFormat="1">
      <c r="A1613" s="1"/>
      <c r="B1613" s="1"/>
      <c r="C1613" s="1"/>
      <c r="G1613" s="58"/>
      <c r="S1613" s="59"/>
      <c r="T1613" s="58"/>
      <c r="AM1613" s="2"/>
    </row>
    <row r="1614" spans="1:39" s="3" customFormat="1">
      <c r="A1614" s="1"/>
      <c r="B1614" s="1"/>
      <c r="C1614" s="1"/>
      <c r="G1614" s="58"/>
      <c r="S1614" s="59"/>
      <c r="T1614" s="58"/>
      <c r="AM1614" s="2"/>
    </row>
    <row r="1615" spans="1:39" s="3" customFormat="1">
      <c r="A1615" s="1"/>
      <c r="B1615" s="1"/>
      <c r="C1615" s="1"/>
      <c r="G1615" s="58"/>
      <c r="S1615" s="59"/>
      <c r="T1615" s="58"/>
      <c r="AM1615" s="2"/>
    </row>
    <row r="1616" spans="1:39" s="3" customFormat="1">
      <c r="A1616" s="1"/>
      <c r="B1616" s="1"/>
      <c r="C1616" s="1"/>
      <c r="G1616" s="58"/>
      <c r="S1616" s="59"/>
      <c r="T1616" s="58"/>
      <c r="AM1616" s="2"/>
    </row>
    <row r="1617" spans="1:39" s="3" customFormat="1">
      <c r="A1617" s="1"/>
      <c r="B1617" s="1"/>
      <c r="C1617" s="1"/>
      <c r="G1617" s="58"/>
      <c r="S1617" s="59"/>
      <c r="T1617" s="58"/>
      <c r="AM1617" s="2"/>
    </row>
    <row r="1618" spans="1:39" s="3" customFormat="1">
      <c r="A1618" s="1"/>
      <c r="B1618" s="1"/>
      <c r="C1618" s="1"/>
      <c r="G1618" s="58"/>
      <c r="S1618" s="59"/>
      <c r="T1618" s="58"/>
      <c r="AM1618" s="2"/>
    </row>
    <row r="1619" spans="1:39" s="3" customFormat="1">
      <c r="A1619" s="1"/>
      <c r="B1619" s="1"/>
      <c r="C1619" s="1"/>
      <c r="G1619" s="58"/>
      <c r="S1619" s="59"/>
      <c r="T1619" s="58"/>
      <c r="AM1619" s="2"/>
    </row>
    <row r="1620" spans="1:39" s="3" customFormat="1">
      <c r="A1620" s="1"/>
      <c r="B1620" s="1"/>
      <c r="C1620" s="1"/>
      <c r="G1620" s="58"/>
      <c r="S1620" s="59"/>
      <c r="T1620" s="58"/>
      <c r="AM1620" s="2"/>
    </row>
    <row r="1621" spans="1:39" s="3" customFormat="1">
      <c r="A1621" s="1"/>
      <c r="B1621" s="1"/>
      <c r="C1621" s="1"/>
      <c r="G1621" s="58"/>
      <c r="S1621" s="59"/>
      <c r="T1621" s="58"/>
      <c r="AM1621" s="2"/>
    </row>
    <row r="1622" spans="1:39" s="3" customFormat="1">
      <c r="A1622" s="1"/>
      <c r="B1622" s="1"/>
      <c r="C1622" s="1"/>
      <c r="G1622" s="58"/>
      <c r="S1622" s="59"/>
      <c r="T1622" s="58"/>
      <c r="AM1622" s="2"/>
    </row>
    <row r="1623" spans="1:39" s="3" customFormat="1">
      <c r="A1623" s="1"/>
      <c r="B1623" s="1"/>
      <c r="C1623" s="1"/>
      <c r="G1623" s="58"/>
      <c r="S1623" s="59"/>
      <c r="T1623" s="58"/>
      <c r="AM1623" s="2"/>
    </row>
    <row r="1624" spans="1:39" s="3" customFormat="1">
      <c r="A1624" s="1"/>
      <c r="B1624" s="1"/>
      <c r="C1624" s="1"/>
      <c r="G1624" s="58"/>
      <c r="S1624" s="59"/>
      <c r="T1624" s="58"/>
      <c r="AM1624" s="2"/>
    </row>
    <row r="1625" spans="1:39" s="3" customFormat="1">
      <c r="A1625" s="1"/>
      <c r="B1625" s="1"/>
      <c r="C1625" s="1"/>
      <c r="G1625" s="58"/>
      <c r="S1625" s="59"/>
      <c r="T1625" s="58"/>
      <c r="AM1625" s="2"/>
    </row>
    <row r="1626" spans="1:39" s="3" customFormat="1">
      <c r="A1626" s="1"/>
      <c r="B1626" s="1"/>
      <c r="C1626" s="1"/>
      <c r="G1626" s="58"/>
      <c r="S1626" s="59"/>
      <c r="T1626" s="58"/>
      <c r="AM1626" s="2"/>
    </row>
    <row r="1627" spans="1:39" s="3" customFormat="1">
      <c r="A1627" s="1"/>
      <c r="B1627" s="1"/>
      <c r="C1627" s="1"/>
      <c r="G1627" s="58"/>
      <c r="S1627" s="59"/>
      <c r="T1627" s="58"/>
      <c r="AM1627" s="2"/>
    </row>
    <row r="1628" spans="1:39" s="3" customFormat="1">
      <c r="A1628" s="1"/>
      <c r="B1628" s="1"/>
      <c r="C1628" s="1"/>
      <c r="G1628" s="58"/>
      <c r="S1628" s="59"/>
      <c r="T1628" s="58"/>
      <c r="AM1628" s="2"/>
    </row>
    <row r="1629" spans="1:39" s="3" customFormat="1">
      <c r="A1629" s="1"/>
      <c r="B1629" s="1"/>
      <c r="C1629" s="1"/>
      <c r="G1629" s="58"/>
      <c r="S1629" s="59"/>
      <c r="T1629" s="58"/>
      <c r="AM1629" s="2"/>
    </row>
    <row r="1630" spans="1:39" s="3" customFormat="1">
      <c r="A1630" s="1"/>
      <c r="B1630" s="1"/>
      <c r="C1630" s="1"/>
      <c r="G1630" s="58"/>
      <c r="S1630" s="59"/>
      <c r="T1630" s="58"/>
      <c r="AM1630" s="2"/>
    </row>
    <row r="1631" spans="1:39" s="3" customFormat="1">
      <c r="A1631" s="1"/>
      <c r="B1631" s="1"/>
      <c r="C1631" s="1"/>
      <c r="G1631" s="58"/>
      <c r="S1631" s="59"/>
      <c r="T1631" s="58"/>
      <c r="AM1631" s="2"/>
    </row>
    <row r="1632" spans="1:39" s="3" customFormat="1">
      <c r="A1632" s="1"/>
      <c r="B1632" s="1"/>
      <c r="C1632" s="1"/>
      <c r="G1632" s="58"/>
      <c r="S1632" s="59"/>
      <c r="T1632" s="58"/>
      <c r="AM1632" s="2"/>
    </row>
    <row r="1633" spans="1:39" s="3" customFormat="1">
      <c r="A1633" s="1"/>
      <c r="B1633" s="1"/>
      <c r="C1633" s="1"/>
      <c r="G1633" s="58"/>
      <c r="S1633" s="59"/>
      <c r="T1633" s="58"/>
      <c r="AM1633" s="2"/>
    </row>
    <row r="1634" spans="1:39" s="3" customFormat="1">
      <c r="A1634" s="1"/>
      <c r="B1634" s="1"/>
      <c r="C1634" s="1"/>
      <c r="G1634" s="58"/>
      <c r="S1634" s="59"/>
      <c r="T1634" s="58"/>
      <c r="AM1634" s="2"/>
    </row>
    <row r="1635" spans="1:39" s="3" customFormat="1">
      <c r="A1635" s="1"/>
      <c r="B1635" s="1"/>
      <c r="C1635" s="1"/>
      <c r="G1635" s="58"/>
      <c r="S1635" s="59"/>
      <c r="T1635" s="58"/>
      <c r="AM1635" s="2"/>
    </row>
    <row r="1636" spans="1:39" s="3" customFormat="1">
      <c r="A1636" s="1"/>
      <c r="B1636" s="1"/>
      <c r="C1636" s="1"/>
      <c r="G1636" s="58"/>
      <c r="S1636" s="59"/>
      <c r="T1636" s="58"/>
      <c r="AM1636" s="2"/>
    </row>
    <row r="1637" spans="1:39" s="3" customFormat="1">
      <c r="A1637" s="1"/>
      <c r="B1637" s="1"/>
      <c r="C1637" s="1"/>
      <c r="G1637" s="58"/>
      <c r="S1637" s="59"/>
      <c r="T1637" s="58"/>
      <c r="AM1637" s="2"/>
    </row>
    <row r="1638" spans="1:39" s="3" customFormat="1">
      <c r="A1638" s="1"/>
      <c r="B1638" s="1"/>
      <c r="C1638" s="1"/>
      <c r="G1638" s="58"/>
      <c r="S1638" s="59"/>
      <c r="T1638" s="58"/>
      <c r="AM1638" s="2"/>
    </row>
    <row r="1639" spans="1:39" s="3" customFormat="1">
      <c r="A1639" s="1"/>
      <c r="B1639" s="1"/>
      <c r="C1639" s="1"/>
      <c r="G1639" s="58"/>
      <c r="S1639" s="59"/>
      <c r="T1639" s="58"/>
      <c r="AM1639" s="2"/>
    </row>
    <row r="1640" spans="1:39" s="3" customFormat="1">
      <c r="A1640" s="1"/>
      <c r="B1640" s="1"/>
      <c r="C1640" s="1"/>
      <c r="G1640" s="58"/>
      <c r="S1640" s="59"/>
      <c r="T1640" s="58"/>
      <c r="AM1640" s="2"/>
    </row>
    <row r="1641" spans="1:39" s="3" customFormat="1">
      <c r="A1641" s="1"/>
      <c r="B1641" s="1"/>
      <c r="C1641" s="1"/>
      <c r="G1641" s="58"/>
      <c r="S1641" s="59"/>
      <c r="T1641" s="58"/>
      <c r="AM1641" s="2"/>
    </row>
    <row r="1642" spans="1:39" s="3" customFormat="1">
      <c r="A1642" s="1"/>
      <c r="B1642" s="1"/>
      <c r="C1642" s="1"/>
      <c r="G1642" s="58"/>
      <c r="S1642" s="59"/>
      <c r="T1642" s="58"/>
      <c r="AM1642" s="2"/>
    </row>
    <row r="1643" spans="1:39" s="3" customFormat="1">
      <c r="A1643" s="1"/>
      <c r="B1643" s="1"/>
      <c r="C1643" s="1"/>
      <c r="G1643" s="58"/>
      <c r="S1643" s="59"/>
      <c r="T1643" s="58"/>
      <c r="AM1643" s="2"/>
    </row>
    <row r="1644" spans="1:39" s="3" customFormat="1">
      <c r="A1644" s="1"/>
      <c r="B1644" s="1"/>
      <c r="C1644" s="1"/>
      <c r="G1644" s="58"/>
      <c r="S1644" s="59"/>
      <c r="T1644" s="58"/>
      <c r="AM1644" s="2"/>
    </row>
    <row r="1645" spans="1:39" s="3" customFormat="1">
      <c r="A1645" s="1"/>
      <c r="B1645" s="1"/>
      <c r="C1645" s="1"/>
      <c r="G1645" s="58"/>
      <c r="S1645" s="59"/>
      <c r="T1645" s="58"/>
      <c r="AM1645" s="2"/>
    </row>
    <row r="1646" spans="1:39" s="3" customFormat="1">
      <c r="A1646" s="1"/>
      <c r="B1646" s="1"/>
      <c r="C1646" s="1"/>
      <c r="G1646" s="58"/>
      <c r="S1646" s="59"/>
      <c r="T1646" s="58"/>
      <c r="AM1646" s="2"/>
    </row>
    <row r="1647" spans="1:39" s="3" customFormat="1">
      <c r="A1647" s="1"/>
      <c r="B1647" s="1"/>
      <c r="C1647" s="1"/>
      <c r="G1647" s="58"/>
      <c r="S1647" s="59"/>
      <c r="T1647" s="58"/>
      <c r="AM1647" s="2"/>
    </row>
    <row r="1648" spans="1:39" s="3" customFormat="1">
      <c r="A1648" s="1"/>
      <c r="B1648" s="1"/>
      <c r="C1648" s="1"/>
      <c r="G1648" s="58"/>
      <c r="S1648" s="59"/>
      <c r="T1648" s="58"/>
      <c r="AM1648" s="2"/>
    </row>
    <row r="1649" spans="1:39" s="3" customFormat="1">
      <c r="A1649" s="1"/>
      <c r="B1649" s="1"/>
      <c r="C1649" s="1"/>
      <c r="G1649" s="58"/>
      <c r="S1649" s="59"/>
      <c r="T1649" s="58"/>
      <c r="AM1649" s="2"/>
    </row>
    <row r="1650" spans="1:39" s="3" customFormat="1">
      <c r="A1650" s="1"/>
      <c r="B1650" s="1"/>
      <c r="C1650" s="1"/>
      <c r="G1650" s="58"/>
      <c r="S1650" s="59"/>
      <c r="T1650" s="58"/>
      <c r="AM1650" s="2"/>
    </row>
    <row r="1651" spans="1:39" s="3" customFormat="1">
      <c r="A1651" s="1"/>
      <c r="B1651" s="1"/>
      <c r="C1651" s="1"/>
      <c r="G1651" s="58"/>
      <c r="S1651" s="59"/>
      <c r="T1651" s="58"/>
      <c r="AM1651" s="2"/>
    </row>
    <row r="1652" spans="1:39" s="3" customFormat="1">
      <c r="A1652" s="1"/>
      <c r="B1652" s="1"/>
      <c r="C1652" s="1"/>
      <c r="G1652" s="58"/>
      <c r="S1652" s="59"/>
      <c r="T1652" s="58"/>
      <c r="AM1652" s="2"/>
    </row>
    <row r="1653" spans="1:39" s="3" customFormat="1">
      <c r="A1653" s="1"/>
      <c r="B1653" s="1"/>
      <c r="C1653" s="1"/>
      <c r="G1653" s="58"/>
      <c r="S1653" s="59"/>
      <c r="T1653" s="58"/>
      <c r="AM1653" s="2"/>
    </row>
    <row r="1654" spans="1:39" s="3" customFormat="1">
      <c r="A1654" s="1"/>
      <c r="B1654" s="1"/>
      <c r="C1654" s="1"/>
      <c r="G1654" s="58"/>
      <c r="S1654" s="59"/>
      <c r="T1654" s="58"/>
      <c r="AM1654" s="2"/>
    </row>
    <row r="1655" spans="1:39" s="3" customFormat="1">
      <c r="A1655" s="1"/>
      <c r="B1655" s="1"/>
      <c r="C1655" s="1"/>
      <c r="G1655" s="58"/>
      <c r="S1655" s="59"/>
      <c r="T1655" s="58"/>
      <c r="AM1655" s="2"/>
    </row>
    <row r="1656" spans="1:39" s="3" customFormat="1">
      <c r="A1656" s="1"/>
      <c r="B1656" s="1"/>
      <c r="C1656" s="1"/>
      <c r="G1656" s="58"/>
      <c r="S1656" s="59"/>
      <c r="T1656" s="58"/>
      <c r="AM1656" s="2"/>
    </row>
    <row r="1657" spans="1:39" s="3" customFormat="1">
      <c r="A1657" s="1"/>
      <c r="B1657" s="1"/>
      <c r="C1657" s="1"/>
      <c r="G1657" s="58"/>
      <c r="S1657" s="59"/>
      <c r="T1657" s="58"/>
      <c r="AM1657" s="2"/>
    </row>
    <row r="1658" spans="1:39" s="3" customFormat="1">
      <c r="A1658" s="1"/>
      <c r="B1658" s="1"/>
      <c r="C1658" s="1"/>
      <c r="G1658" s="58"/>
      <c r="S1658" s="59"/>
      <c r="T1658" s="58"/>
      <c r="AM1658" s="2"/>
    </row>
    <row r="1659" spans="1:39" s="3" customFormat="1">
      <c r="A1659" s="1"/>
      <c r="B1659" s="1"/>
      <c r="C1659" s="1"/>
      <c r="G1659" s="58"/>
      <c r="S1659" s="59"/>
      <c r="T1659" s="58"/>
      <c r="AM1659" s="2"/>
    </row>
    <row r="1660" spans="1:39" s="3" customFormat="1">
      <c r="A1660" s="1"/>
      <c r="B1660" s="1"/>
      <c r="C1660" s="1"/>
      <c r="G1660" s="58"/>
      <c r="S1660" s="59"/>
      <c r="T1660" s="58"/>
      <c r="AM1660" s="2"/>
    </row>
    <row r="1661" spans="1:39" s="3" customFormat="1">
      <c r="A1661" s="1"/>
      <c r="B1661" s="1"/>
      <c r="C1661" s="1"/>
      <c r="G1661" s="58"/>
      <c r="S1661" s="59"/>
      <c r="T1661" s="58"/>
      <c r="AM1661" s="2"/>
    </row>
    <row r="1662" spans="1:39" s="3" customFormat="1">
      <c r="A1662" s="1"/>
      <c r="B1662" s="1"/>
      <c r="C1662" s="1"/>
      <c r="G1662" s="58"/>
      <c r="S1662" s="59"/>
      <c r="T1662" s="58"/>
      <c r="AM1662" s="2"/>
    </row>
    <row r="1663" spans="1:39" s="3" customFormat="1">
      <c r="A1663" s="1"/>
      <c r="B1663" s="1"/>
      <c r="C1663" s="1"/>
      <c r="G1663" s="58"/>
      <c r="S1663" s="59"/>
      <c r="T1663" s="58"/>
      <c r="AM1663" s="2"/>
    </row>
    <row r="1664" spans="1:39" s="3" customFormat="1">
      <c r="A1664" s="1"/>
      <c r="B1664" s="1"/>
      <c r="C1664" s="1"/>
      <c r="G1664" s="58"/>
      <c r="S1664" s="59"/>
      <c r="T1664" s="58"/>
      <c r="AM1664" s="2"/>
    </row>
    <row r="1665" spans="1:39" s="3" customFormat="1">
      <c r="A1665" s="1"/>
      <c r="B1665" s="1"/>
      <c r="C1665" s="1"/>
      <c r="G1665" s="58"/>
      <c r="S1665" s="59"/>
      <c r="T1665" s="58"/>
      <c r="AM1665" s="2"/>
    </row>
    <row r="1666" spans="1:39" s="3" customFormat="1">
      <c r="A1666" s="1"/>
      <c r="B1666" s="1"/>
      <c r="C1666" s="1"/>
      <c r="G1666" s="58"/>
      <c r="S1666" s="59"/>
      <c r="T1666" s="58"/>
      <c r="AM1666" s="2"/>
    </row>
    <row r="1667" spans="1:39" s="3" customFormat="1">
      <c r="A1667" s="1"/>
      <c r="B1667" s="1"/>
      <c r="C1667" s="1"/>
      <c r="G1667" s="58"/>
      <c r="S1667" s="59"/>
      <c r="T1667" s="58"/>
      <c r="AM1667" s="2"/>
    </row>
    <row r="1668" spans="1:39" s="3" customFormat="1">
      <c r="A1668" s="1"/>
      <c r="B1668" s="1"/>
      <c r="C1668" s="1"/>
      <c r="G1668" s="58"/>
      <c r="S1668" s="59"/>
      <c r="T1668" s="58"/>
      <c r="AM1668" s="2"/>
    </row>
    <row r="1669" spans="1:39" s="3" customFormat="1">
      <c r="A1669" s="1"/>
      <c r="B1669" s="1"/>
      <c r="C1669" s="1"/>
      <c r="G1669" s="58"/>
      <c r="S1669" s="59"/>
      <c r="T1669" s="58"/>
      <c r="AM1669" s="2"/>
    </row>
    <row r="1670" spans="1:39" s="3" customFormat="1">
      <c r="A1670" s="1"/>
      <c r="B1670" s="1"/>
      <c r="C1670" s="1"/>
      <c r="G1670" s="58"/>
      <c r="S1670" s="59"/>
      <c r="T1670" s="58"/>
      <c r="AM1670" s="2"/>
    </row>
    <row r="1671" spans="1:39" s="3" customFormat="1">
      <c r="A1671" s="1"/>
      <c r="B1671" s="1"/>
      <c r="C1671" s="1"/>
      <c r="G1671" s="58"/>
      <c r="S1671" s="59"/>
      <c r="T1671" s="58"/>
      <c r="AM1671" s="2"/>
    </row>
    <row r="1672" spans="1:39" s="3" customFormat="1">
      <c r="A1672" s="1"/>
      <c r="B1672" s="1"/>
      <c r="C1672" s="1"/>
      <c r="G1672" s="58"/>
      <c r="S1672" s="59"/>
      <c r="T1672" s="58"/>
      <c r="AM1672" s="2"/>
    </row>
    <row r="1673" spans="1:39" s="3" customFormat="1">
      <c r="A1673" s="1"/>
      <c r="B1673" s="1"/>
      <c r="C1673" s="1"/>
      <c r="G1673" s="58"/>
      <c r="S1673" s="59"/>
      <c r="T1673" s="58"/>
      <c r="AM1673" s="2"/>
    </row>
    <row r="1674" spans="1:39" s="3" customFormat="1">
      <c r="A1674" s="1"/>
      <c r="B1674" s="1"/>
      <c r="C1674" s="1"/>
      <c r="G1674" s="58"/>
      <c r="S1674" s="59"/>
      <c r="T1674" s="58"/>
      <c r="AM1674" s="2"/>
    </row>
    <row r="1675" spans="1:39" s="3" customFormat="1">
      <c r="A1675" s="1"/>
      <c r="B1675" s="1"/>
      <c r="C1675" s="1"/>
      <c r="G1675" s="58"/>
      <c r="S1675" s="59"/>
      <c r="T1675" s="58"/>
      <c r="AM1675" s="2"/>
    </row>
    <row r="1676" spans="1:39" s="3" customFormat="1">
      <c r="A1676" s="1"/>
      <c r="B1676" s="1"/>
      <c r="C1676" s="1"/>
      <c r="G1676" s="58"/>
      <c r="S1676" s="59"/>
      <c r="T1676" s="58"/>
      <c r="AM1676" s="2"/>
    </row>
    <row r="1677" spans="1:39" s="3" customFormat="1">
      <c r="A1677" s="1"/>
      <c r="B1677" s="1"/>
      <c r="C1677" s="1"/>
      <c r="G1677" s="58"/>
      <c r="S1677" s="59"/>
      <c r="T1677" s="58"/>
      <c r="AM1677" s="2"/>
    </row>
    <row r="1678" spans="1:39" s="3" customFormat="1">
      <c r="A1678" s="1"/>
      <c r="B1678" s="1"/>
      <c r="C1678" s="1"/>
      <c r="G1678" s="58"/>
      <c r="S1678" s="59"/>
      <c r="T1678" s="58"/>
      <c r="AM1678" s="2"/>
    </row>
    <row r="1679" spans="1:39" s="3" customFormat="1">
      <c r="A1679" s="1"/>
      <c r="B1679" s="1"/>
      <c r="C1679" s="1"/>
      <c r="G1679" s="58"/>
      <c r="S1679" s="59"/>
      <c r="T1679" s="58"/>
      <c r="AM1679" s="2"/>
    </row>
    <row r="1680" spans="1:39" s="3" customFormat="1">
      <c r="A1680" s="1"/>
      <c r="B1680" s="1"/>
      <c r="C1680" s="1"/>
      <c r="G1680" s="58"/>
      <c r="S1680" s="59"/>
      <c r="T1680" s="58"/>
      <c r="AM1680" s="2"/>
    </row>
    <row r="1681" spans="1:39" s="3" customFormat="1">
      <c r="A1681" s="1"/>
      <c r="B1681" s="1"/>
      <c r="C1681" s="1"/>
      <c r="G1681" s="58"/>
      <c r="S1681" s="59"/>
      <c r="T1681" s="58"/>
      <c r="AM1681" s="2"/>
    </row>
    <row r="1682" spans="1:39" s="3" customFormat="1">
      <c r="A1682" s="1"/>
      <c r="B1682" s="1"/>
      <c r="C1682" s="1"/>
      <c r="G1682" s="58"/>
      <c r="S1682" s="59"/>
      <c r="T1682" s="58"/>
      <c r="AM1682" s="2"/>
    </row>
    <row r="1683" spans="1:39" s="3" customFormat="1">
      <c r="A1683" s="1"/>
      <c r="B1683" s="1"/>
      <c r="C1683" s="1"/>
      <c r="G1683" s="58"/>
      <c r="S1683" s="59"/>
      <c r="T1683" s="58"/>
      <c r="AM1683" s="2"/>
    </row>
    <row r="1684" spans="1:39" s="3" customFormat="1">
      <c r="A1684" s="1"/>
      <c r="B1684" s="1"/>
      <c r="C1684" s="1"/>
      <c r="G1684" s="58"/>
      <c r="S1684" s="59"/>
      <c r="T1684" s="58"/>
      <c r="AM1684" s="2"/>
    </row>
    <row r="1685" spans="1:39" s="3" customFormat="1">
      <c r="A1685" s="1"/>
      <c r="B1685" s="1"/>
      <c r="C1685" s="1"/>
      <c r="G1685" s="58"/>
      <c r="S1685" s="59"/>
      <c r="T1685" s="58"/>
      <c r="AM1685" s="2"/>
    </row>
    <row r="1686" spans="1:39" s="3" customFormat="1">
      <c r="A1686" s="1"/>
      <c r="B1686" s="1"/>
      <c r="C1686" s="1"/>
      <c r="G1686" s="58"/>
      <c r="S1686" s="59"/>
      <c r="T1686" s="58"/>
      <c r="AM1686" s="2"/>
    </row>
    <row r="1687" spans="1:39" s="3" customFormat="1">
      <c r="A1687" s="1"/>
      <c r="B1687" s="1"/>
      <c r="C1687" s="1"/>
      <c r="G1687" s="58"/>
      <c r="S1687" s="59"/>
      <c r="T1687" s="58"/>
      <c r="AM1687" s="2"/>
    </row>
    <row r="1688" spans="1:39" s="3" customFormat="1">
      <c r="A1688" s="1"/>
      <c r="B1688" s="1"/>
      <c r="C1688" s="1"/>
      <c r="G1688" s="58"/>
      <c r="S1688" s="59"/>
      <c r="T1688" s="58"/>
      <c r="AM1688" s="2"/>
    </row>
    <row r="1689" spans="1:39" s="3" customFormat="1">
      <c r="A1689" s="1"/>
      <c r="B1689" s="1"/>
      <c r="C1689" s="1"/>
      <c r="G1689" s="58"/>
      <c r="S1689" s="59"/>
      <c r="T1689" s="58"/>
      <c r="AM1689" s="2"/>
    </row>
    <row r="1690" spans="1:39" s="3" customFormat="1">
      <c r="A1690" s="1"/>
      <c r="B1690" s="1"/>
      <c r="C1690" s="1"/>
      <c r="G1690" s="58"/>
      <c r="S1690" s="59"/>
      <c r="T1690" s="58"/>
      <c r="AM1690" s="2"/>
    </row>
    <row r="1691" spans="1:39" s="3" customFormat="1">
      <c r="A1691" s="1"/>
      <c r="B1691" s="1"/>
      <c r="C1691" s="1"/>
      <c r="G1691" s="58"/>
      <c r="S1691" s="59"/>
      <c r="T1691" s="58"/>
      <c r="AM1691" s="2"/>
    </row>
    <row r="1692" spans="1:39" s="3" customFormat="1">
      <c r="A1692" s="1"/>
      <c r="B1692" s="1"/>
      <c r="C1692" s="1"/>
      <c r="G1692" s="58"/>
      <c r="S1692" s="59"/>
      <c r="T1692" s="58"/>
      <c r="AM1692" s="2"/>
    </row>
    <row r="1693" spans="1:39" s="3" customFormat="1">
      <c r="A1693" s="1"/>
      <c r="B1693" s="1"/>
      <c r="C1693" s="1"/>
      <c r="G1693" s="58"/>
      <c r="S1693" s="59"/>
      <c r="T1693" s="58"/>
      <c r="AM1693" s="2"/>
    </row>
    <row r="1694" spans="1:39" s="3" customFormat="1">
      <c r="A1694" s="1"/>
      <c r="B1694" s="1"/>
      <c r="C1694" s="1"/>
      <c r="G1694" s="58"/>
      <c r="S1694" s="59"/>
      <c r="T1694" s="58"/>
      <c r="AM1694" s="2"/>
    </row>
    <row r="1695" spans="1:39" s="3" customFormat="1">
      <c r="A1695" s="1"/>
      <c r="B1695" s="1"/>
      <c r="C1695" s="1"/>
      <c r="G1695" s="58"/>
      <c r="S1695" s="59"/>
      <c r="T1695" s="58"/>
      <c r="AM1695" s="2"/>
    </row>
    <row r="1696" spans="1:39" s="3" customFormat="1">
      <c r="A1696" s="1"/>
      <c r="B1696" s="1"/>
      <c r="C1696" s="1"/>
      <c r="G1696" s="58"/>
      <c r="S1696" s="59"/>
      <c r="T1696" s="58"/>
      <c r="AM1696" s="2"/>
    </row>
    <row r="1697" spans="1:39" s="3" customFormat="1">
      <c r="A1697" s="1"/>
      <c r="B1697" s="1"/>
      <c r="C1697" s="1"/>
      <c r="G1697" s="58"/>
      <c r="S1697" s="59"/>
      <c r="T1697" s="58"/>
      <c r="AM1697" s="2"/>
    </row>
    <row r="1698" spans="1:39" s="3" customFormat="1">
      <c r="A1698" s="1"/>
      <c r="B1698" s="1"/>
      <c r="C1698" s="1"/>
      <c r="G1698" s="58"/>
      <c r="S1698" s="59"/>
      <c r="T1698" s="58"/>
      <c r="AM1698" s="2"/>
    </row>
    <row r="1699" spans="1:39" s="3" customFormat="1">
      <c r="A1699" s="1"/>
      <c r="B1699" s="1"/>
      <c r="C1699" s="1"/>
      <c r="G1699" s="58"/>
      <c r="S1699" s="59"/>
      <c r="T1699" s="58"/>
      <c r="AM1699" s="2"/>
    </row>
    <row r="1700" spans="1:39" s="3" customFormat="1">
      <c r="A1700" s="1"/>
      <c r="B1700" s="1"/>
      <c r="C1700" s="1"/>
      <c r="G1700" s="58"/>
      <c r="S1700" s="59"/>
      <c r="T1700" s="58"/>
      <c r="AM1700" s="2"/>
    </row>
    <row r="1701" spans="1:39" s="3" customFormat="1">
      <c r="A1701" s="1"/>
      <c r="B1701" s="1"/>
      <c r="C1701" s="1"/>
      <c r="G1701" s="58"/>
      <c r="S1701" s="59"/>
      <c r="T1701" s="58"/>
      <c r="AM1701" s="2"/>
    </row>
    <row r="1702" spans="1:39" s="3" customFormat="1">
      <c r="A1702" s="1"/>
      <c r="B1702" s="1"/>
      <c r="C1702" s="1"/>
      <c r="G1702" s="58"/>
      <c r="S1702" s="59"/>
      <c r="T1702" s="58"/>
      <c r="AM1702" s="2"/>
    </row>
    <row r="1703" spans="1:39" s="3" customFormat="1">
      <c r="A1703" s="1"/>
      <c r="B1703" s="1"/>
      <c r="C1703" s="1"/>
      <c r="G1703" s="58"/>
      <c r="S1703" s="59"/>
      <c r="T1703" s="58"/>
      <c r="AM1703" s="2"/>
    </row>
    <row r="1704" spans="1:39" s="3" customFormat="1">
      <c r="A1704" s="1"/>
      <c r="B1704" s="1"/>
      <c r="C1704" s="1"/>
      <c r="G1704" s="58"/>
      <c r="S1704" s="59"/>
      <c r="T1704" s="58"/>
      <c r="AM1704" s="2"/>
    </row>
    <row r="1705" spans="1:39" s="3" customFormat="1">
      <c r="A1705" s="1"/>
      <c r="B1705" s="1"/>
      <c r="C1705" s="1"/>
      <c r="G1705" s="58"/>
      <c r="S1705" s="59"/>
      <c r="T1705" s="58"/>
      <c r="AM1705" s="2"/>
    </row>
    <row r="1706" spans="1:39" s="3" customFormat="1">
      <c r="A1706" s="1"/>
      <c r="B1706" s="1"/>
      <c r="C1706" s="1"/>
      <c r="G1706" s="58"/>
      <c r="S1706" s="59"/>
      <c r="T1706" s="58"/>
      <c r="AM1706" s="2"/>
    </row>
    <row r="1707" spans="1:39" s="3" customFormat="1">
      <c r="A1707" s="1"/>
      <c r="B1707" s="1"/>
      <c r="C1707" s="1"/>
      <c r="G1707" s="58"/>
      <c r="S1707" s="59"/>
      <c r="T1707" s="58"/>
      <c r="AM1707" s="2"/>
    </row>
    <row r="1708" spans="1:39" s="3" customFormat="1">
      <c r="A1708" s="1"/>
      <c r="B1708" s="1"/>
      <c r="C1708" s="1"/>
      <c r="G1708" s="58"/>
      <c r="S1708" s="59"/>
      <c r="T1708" s="58"/>
      <c r="AM1708" s="2"/>
    </row>
    <row r="1709" spans="1:39" s="3" customFormat="1">
      <c r="A1709" s="1"/>
      <c r="B1709" s="1"/>
      <c r="C1709" s="1"/>
      <c r="G1709" s="58"/>
      <c r="S1709" s="59"/>
      <c r="T1709" s="58"/>
      <c r="AM1709" s="2"/>
    </row>
    <row r="1710" spans="1:39" s="3" customFormat="1">
      <c r="A1710" s="1"/>
      <c r="B1710" s="1"/>
      <c r="C1710" s="1"/>
      <c r="G1710" s="58"/>
      <c r="S1710" s="59"/>
      <c r="T1710" s="58"/>
      <c r="AM1710" s="2"/>
    </row>
    <row r="1711" spans="1:39" s="3" customFormat="1">
      <c r="A1711" s="1"/>
      <c r="B1711" s="1"/>
      <c r="C1711" s="1"/>
      <c r="G1711" s="58"/>
      <c r="S1711" s="59"/>
      <c r="T1711" s="58"/>
      <c r="AM1711" s="2"/>
    </row>
    <row r="1712" spans="1:39" s="3" customFormat="1">
      <c r="A1712" s="1"/>
      <c r="B1712" s="1"/>
      <c r="C1712" s="1"/>
      <c r="G1712" s="58"/>
      <c r="S1712" s="59"/>
      <c r="T1712" s="58"/>
      <c r="AM1712" s="2"/>
    </row>
    <row r="1713" spans="1:39" s="3" customFormat="1">
      <c r="A1713" s="1"/>
      <c r="B1713" s="1"/>
      <c r="C1713" s="1"/>
      <c r="G1713" s="58"/>
      <c r="S1713" s="59"/>
      <c r="T1713" s="58"/>
      <c r="AM1713" s="2"/>
    </row>
    <row r="1714" spans="1:39" s="3" customFormat="1">
      <c r="A1714" s="1"/>
      <c r="B1714" s="1"/>
      <c r="C1714" s="1"/>
      <c r="G1714" s="58"/>
      <c r="S1714" s="59"/>
      <c r="T1714" s="58"/>
      <c r="AM1714" s="2"/>
    </row>
    <row r="1715" spans="1:39" s="3" customFormat="1">
      <c r="A1715" s="1"/>
      <c r="B1715" s="1"/>
      <c r="C1715" s="1"/>
      <c r="G1715" s="58"/>
      <c r="S1715" s="59"/>
      <c r="T1715" s="58"/>
      <c r="AM1715" s="2"/>
    </row>
    <row r="1716" spans="1:39" s="3" customFormat="1">
      <c r="A1716" s="1"/>
      <c r="B1716" s="1"/>
      <c r="C1716" s="1"/>
      <c r="G1716" s="58"/>
      <c r="S1716" s="59"/>
      <c r="T1716" s="58"/>
      <c r="AM1716" s="2"/>
    </row>
    <row r="1717" spans="1:39" s="3" customFormat="1">
      <c r="A1717" s="1"/>
      <c r="B1717" s="1"/>
      <c r="C1717" s="1"/>
      <c r="G1717" s="58"/>
      <c r="S1717" s="59"/>
      <c r="T1717" s="58"/>
      <c r="AM1717" s="2"/>
    </row>
    <row r="1718" spans="1:39" s="3" customFormat="1">
      <c r="A1718" s="1"/>
      <c r="B1718" s="1"/>
      <c r="C1718" s="1"/>
      <c r="G1718" s="58"/>
      <c r="S1718" s="59"/>
      <c r="T1718" s="58"/>
      <c r="AM1718" s="2"/>
    </row>
    <row r="1719" spans="1:39" s="3" customFormat="1">
      <c r="A1719" s="1"/>
      <c r="B1719" s="1"/>
      <c r="C1719" s="1"/>
      <c r="G1719" s="58"/>
      <c r="S1719" s="59"/>
      <c r="T1719" s="58"/>
      <c r="AM1719" s="2"/>
    </row>
    <row r="1720" spans="1:39" s="3" customFormat="1">
      <c r="A1720" s="1"/>
      <c r="B1720" s="1"/>
      <c r="C1720" s="1"/>
      <c r="G1720" s="58"/>
      <c r="S1720" s="59"/>
      <c r="T1720" s="58"/>
      <c r="AM1720" s="2"/>
    </row>
    <row r="1721" spans="1:39" s="3" customFormat="1">
      <c r="A1721" s="1"/>
      <c r="B1721" s="1"/>
      <c r="C1721" s="1"/>
      <c r="G1721" s="58"/>
      <c r="S1721" s="59"/>
      <c r="T1721" s="58"/>
      <c r="AM1721" s="2"/>
    </row>
    <row r="1722" spans="1:39" s="3" customFormat="1">
      <c r="A1722" s="1"/>
      <c r="B1722" s="1"/>
      <c r="C1722" s="1"/>
      <c r="G1722" s="58"/>
      <c r="S1722" s="59"/>
      <c r="T1722" s="58"/>
      <c r="AM1722" s="2"/>
    </row>
    <row r="1723" spans="1:39" s="3" customFormat="1">
      <c r="A1723" s="1"/>
      <c r="B1723" s="1"/>
      <c r="C1723" s="1"/>
      <c r="G1723" s="58"/>
      <c r="S1723" s="59"/>
      <c r="T1723" s="58"/>
      <c r="AM1723" s="2"/>
    </row>
    <row r="1724" spans="1:39" s="3" customFormat="1">
      <c r="A1724" s="1"/>
      <c r="B1724" s="1"/>
      <c r="C1724" s="1"/>
      <c r="G1724" s="58"/>
      <c r="S1724" s="59"/>
      <c r="T1724" s="58"/>
      <c r="AM1724" s="2"/>
    </row>
    <row r="1725" spans="1:39" s="3" customFormat="1">
      <c r="A1725" s="1"/>
      <c r="B1725" s="1"/>
      <c r="C1725" s="1"/>
      <c r="G1725" s="58"/>
      <c r="S1725" s="59"/>
      <c r="T1725" s="58"/>
      <c r="AM1725" s="2"/>
    </row>
    <row r="1726" spans="1:39" s="3" customFormat="1">
      <c r="A1726" s="1"/>
      <c r="B1726" s="1"/>
      <c r="C1726" s="1"/>
      <c r="G1726" s="58"/>
      <c r="S1726" s="59"/>
      <c r="T1726" s="58"/>
      <c r="AM1726" s="2"/>
    </row>
    <row r="1727" spans="1:39" s="3" customFormat="1">
      <c r="A1727" s="1"/>
      <c r="B1727" s="1"/>
      <c r="C1727" s="1"/>
      <c r="G1727" s="58"/>
      <c r="S1727" s="59"/>
      <c r="T1727" s="58"/>
      <c r="AM1727" s="2"/>
    </row>
    <row r="1728" spans="1:39" s="3" customFormat="1">
      <c r="A1728" s="1"/>
      <c r="B1728" s="1"/>
      <c r="C1728" s="1"/>
      <c r="G1728" s="58"/>
      <c r="S1728" s="59"/>
      <c r="T1728" s="58"/>
      <c r="AM1728" s="2"/>
    </row>
    <row r="1729" spans="1:39" s="3" customFormat="1">
      <c r="A1729" s="1"/>
      <c r="B1729" s="1"/>
      <c r="C1729" s="1"/>
      <c r="G1729" s="58"/>
      <c r="S1729" s="59"/>
      <c r="T1729" s="58"/>
      <c r="AM1729" s="2"/>
    </row>
    <row r="1730" spans="1:39" s="3" customFormat="1">
      <c r="A1730" s="1"/>
      <c r="B1730" s="1"/>
      <c r="C1730" s="1"/>
      <c r="G1730" s="58"/>
      <c r="S1730" s="59"/>
      <c r="T1730" s="58"/>
      <c r="AM1730" s="2"/>
    </row>
    <row r="1731" spans="1:39" s="3" customFormat="1">
      <c r="A1731" s="1"/>
      <c r="B1731" s="1"/>
      <c r="C1731" s="1"/>
      <c r="G1731" s="58"/>
      <c r="S1731" s="59"/>
      <c r="T1731" s="58"/>
      <c r="AM1731" s="2"/>
    </row>
    <row r="1732" spans="1:39" s="3" customFormat="1">
      <c r="A1732" s="1"/>
      <c r="B1732" s="1"/>
      <c r="C1732" s="1"/>
      <c r="G1732" s="58"/>
      <c r="S1732" s="59"/>
      <c r="T1732" s="58"/>
      <c r="AM1732" s="2"/>
    </row>
    <row r="1733" spans="1:39" s="3" customFormat="1">
      <c r="A1733" s="1"/>
      <c r="B1733" s="1"/>
      <c r="C1733" s="1"/>
      <c r="G1733" s="58"/>
      <c r="S1733" s="59"/>
      <c r="T1733" s="58"/>
      <c r="AM1733" s="2"/>
    </row>
    <row r="1734" spans="1:39" s="3" customFormat="1">
      <c r="A1734" s="1"/>
      <c r="B1734" s="1"/>
      <c r="C1734" s="1"/>
      <c r="G1734" s="58"/>
      <c r="S1734" s="59"/>
      <c r="T1734" s="58"/>
      <c r="AM1734" s="2"/>
    </row>
    <row r="1735" spans="1:39" s="3" customFormat="1">
      <c r="A1735" s="1"/>
      <c r="B1735" s="1"/>
      <c r="C1735" s="1"/>
      <c r="G1735" s="58"/>
      <c r="S1735" s="59"/>
      <c r="T1735" s="58"/>
      <c r="AM1735" s="2"/>
    </row>
    <row r="1736" spans="1:39" s="3" customFormat="1">
      <c r="A1736" s="1"/>
      <c r="B1736" s="1"/>
      <c r="C1736" s="1"/>
      <c r="G1736" s="58"/>
      <c r="S1736" s="59"/>
      <c r="T1736" s="58"/>
      <c r="AM1736" s="2"/>
    </row>
    <row r="1737" spans="1:39" s="3" customFormat="1">
      <c r="A1737" s="1"/>
      <c r="B1737" s="1"/>
      <c r="C1737" s="1"/>
      <c r="G1737" s="58"/>
      <c r="S1737" s="59"/>
      <c r="T1737" s="58"/>
      <c r="AM1737" s="2"/>
    </row>
    <row r="1738" spans="1:39" s="3" customFormat="1">
      <c r="A1738" s="1"/>
      <c r="B1738" s="1"/>
      <c r="C1738" s="1"/>
      <c r="G1738" s="58"/>
      <c r="S1738" s="59"/>
      <c r="T1738" s="58"/>
      <c r="AM1738" s="2"/>
    </row>
    <row r="1739" spans="1:39" s="3" customFormat="1">
      <c r="A1739" s="1"/>
      <c r="B1739" s="1"/>
      <c r="C1739" s="1"/>
      <c r="G1739" s="58"/>
      <c r="S1739" s="59"/>
      <c r="T1739" s="58"/>
      <c r="AM1739" s="2"/>
    </row>
    <row r="1740" spans="1:39" s="3" customFormat="1">
      <c r="A1740" s="1"/>
      <c r="B1740" s="1"/>
      <c r="C1740" s="1"/>
      <c r="G1740" s="58"/>
      <c r="S1740" s="59"/>
      <c r="T1740" s="58"/>
      <c r="AM1740" s="2"/>
    </row>
    <row r="1741" spans="1:39" s="3" customFormat="1">
      <c r="A1741" s="1"/>
      <c r="B1741" s="1"/>
      <c r="C1741" s="1"/>
      <c r="G1741" s="58"/>
      <c r="S1741" s="59"/>
      <c r="T1741" s="58"/>
      <c r="AM1741" s="2"/>
    </row>
    <row r="1742" spans="1:39" s="3" customFormat="1">
      <c r="A1742" s="1"/>
      <c r="B1742" s="1"/>
      <c r="C1742" s="1"/>
      <c r="G1742" s="58"/>
      <c r="S1742" s="59"/>
      <c r="T1742" s="58"/>
      <c r="AM1742" s="2"/>
    </row>
    <row r="1743" spans="1:39" s="3" customFormat="1">
      <c r="A1743" s="1"/>
      <c r="B1743" s="1"/>
      <c r="C1743" s="1"/>
      <c r="G1743" s="58"/>
      <c r="S1743" s="59"/>
      <c r="T1743" s="58"/>
      <c r="AM1743" s="2"/>
    </row>
    <row r="1744" spans="1:39" s="3" customFormat="1">
      <c r="A1744" s="1"/>
      <c r="B1744" s="1"/>
      <c r="C1744" s="1"/>
      <c r="G1744" s="58"/>
      <c r="S1744" s="59"/>
      <c r="T1744" s="58"/>
      <c r="AM1744" s="2"/>
    </row>
    <row r="1745" spans="1:39" s="3" customFormat="1">
      <c r="A1745" s="60"/>
      <c r="B1745" s="60"/>
      <c r="C1745" s="60"/>
      <c r="D1745" s="62"/>
      <c r="E1745" s="62"/>
      <c r="F1745" s="62"/>
      <c r="G1745" s="63"/>
      <c r="H1745" s="62"/>
      <c r="I1745" s="62"/>
      <c r="J1745" s="62"/>
      <c r="K1745" s="62"/>
      <c r="L1745" s="62"/>
      <c r="M1745" s="62"/>
      <c r="N1745" s="62"/>
      <c r="O1745" s="62"/>
      <c r="P1745" s="62"/>
      <c r="Q1745" s="62"/>
      <c r="R1745" s="62"/>
      <c r="S1745" s="64"/>
      <c r="T1745" s="63"/>
      <c r="AM1745" s="61"/>
    </row>
    <row r="1746" spans="1:39" s="3" customFormat="1">
      <c r="A1746" s="60"/>
      <c r="B1746" s="60"/>
      <c r="C1746" s="60"/>
      <c r="D1746" s="62"/>
      <c r="E1746" s="62"/>
      <c r="F1746" s="62"/>
      <c r="G1746" s="63"/>
      <c r="H1746" s="62"/>
      <c r="I1746" s="62"/>
      <c r="J1746" s="62"/>
      <c r="K1746" s="62"/>
      <c r="L1746" s="62"/>
      <c r="M1746" s="62"/>
      <c r="N1746" s="62"/>
      <c r="O1746" s="62"/>
      <c r="P1746" s="62"/>
      <c r="Q1746" s="62"/>
      <c r="R1746" s="62"/>
      <c r="S1746" s="64"/>
      <c r="T1746" s="63"/>
      <c r="AM1746" s="61"/>
    </row>
    <row r="1747" spans="1:39" s="3" customFormat="1">
      <c r="A1747" s="60"/>
      <c r="B1747" s="60"/>
      <c r="C1747" s="60"/>
      <c r="D1747" s="62"/>
      <c r="E1747" s="62"/>
      <c r="F1747" s="62"/>
      <c r="G1747" s="63"/>
      <c r="H1747" s="62"/>
      <c r="I1747" s="62"/>
      <c r="J1747" s="62"/>
      <c r="K1747" s="62"/>
      <c r="L1747" s="62"/>
      <c r="M1747" s="62"/>
      <c r="N1747" s="62"/>
      <c r="O1747" s="62"/>
      <c r="P1747" s="62"/>
      <c r="Q1747" s="62"/>
      <c r="R1747" s="62"/>
      <c r="S1747" s="64"/>
      <c r="T1747" s="63"/>
      <c r="AM1747" s="61"/>
    </row>
    <row r="1748" spans="1:39" s="3" customFormat="1">
      <c r="A1748" s="60"/>
      <c r="B1748" s="60"/>
      <c r="C1748" s="60"/>
      <c r="D1748" s="62"/>
      <c r="E1748" s="62"/>
      <c r="F1748" s="62"/>
      <c r="G1748" s="63"/>
      <c r="H1748" s="62"/>
      <c r="I1748" s="62"/>
      <c r="J1748" s="62"/>
      <c r="K1748" s="62"/>
      <c r="L1748" s="62"/>
      <c r="M1748" s="62"/>
      <c r="N1748" s="62"/>
      <c r="O1748" s="62"/>
      <c r="P1748" s="62"/>
      <c r="Q1748" s="62"/>
      <c r="R1748" s="62"/>
      <c r="S1748" s="64"/>
      <c r="T1748" s="63"/>
      <c r="AM1748" s="61"/>
    </row>
    <row r="1749" spans="1:39" s="3" customFormat="1">
      <c r="A1749" s="60"/>
      <c r="B1749" s="60"/>
      <c r="C1749" s="60"/>
      <c r="D1749" s="62"/>
      <c r="E1749" s="62"/>
      <c r="F1749" s="62"/>
      <c r="G1749" s="63"/>
      <c r="H1749" s="62"/>
      <c r="I1749" s="62"/>
      <c r="J1749" s="62"/>
      <c r="K1749" s="62"/>
      <c r="L1749" s="62"/>
      <c r="M1749" s="62"/>
      <c r="N1749" s="62"/>
      <c r="O1749" s="62"/>
      <c r="P1749" s="62"/>
      <c r="Q1749" s="62"/>
      <c r="R1749" s="62"/>
      <c r="S1749" s="64"/>
      <c r="T1749" s="63"/>
      <c r="AM1749" s="61"/>
    </row>
    <row r="1750" spans="1:39" s="3" customFormat="1">
      <c r="A1750" s="60"/>
      <c r="B1750" s="60"/>
      <c r="C1750" s="60"/>
      <c r="D1750" s="62"/>
      <c r="E1750" s="62"/>
      <c r="F1750" s="62"/>
      <c r="G1750" s="63"/>
      <c r="H1750" s="62"/>
      <c r="I1750" s="62"/>
      <c r="J1750" s="62"/>
      <c r="K1750" s="62"/>
      <c r="L1750" s="62"/>
      <c r="M1750" s="62"/>
      <c r="N1750" s="62"/>
      <c r="O1750" s="62"/>
      <c r="P1750" s="62"/>
      <c r="Q1750" s="62"/>
      <c r="R1750" s="62"/>
      <c r="S1750" s="64"/>
      <c r="T1750" s="63"/>
      <c r="AM1750" s="61"/>
    </row>
    <row r="1751" spans="1:39" s="3" customFormat="1">
      <c r="A1751" s="60"/>
      <c r="B1751" s="60"/>
      <c r="C1751" s="60"/>
      <c r="D1751" s="62"/>
      <c r="E1751" s="62"/>
      <c r="F1751" s="62"/>
      <c r="G1751" s="63"/>
      <c r="H1751" s="62"/>
      <c r="I1751" s="62"/>
      <c r="J1751" s="62"/>
      <c r="K1751" s="62"/>
      <c r="L1751" s="62"/>
      <c r="M1751" s="62"/>
      <c r="N1751" s="62"/>
      <c r="O1751" s="62"/>
      <c r="P1751" s="62"/>
      <c r="Q1751" s="62"/>
      <c r="R1751" s="62"/>
      <c r="S1751" s="64"/>
      <c r="T1751" s="63"/>
      <c r="AM1751" s="61"/>
    </row>
    <row r="1752" spans="1:39" s="3" customFormat="1">
      <c r="A1752" s="60"/>
      <c r="B1752" s="60"/>
      <c r="C1752" s="60"/>
      <c r="D1752" s="62"/>
      <c r="E1752" s="62"/>
      <c r="F1752" s="62"/>
      <c r="G1752" s="63"/>
      <c r="H1752" s="62"/>
      <c r="I1752" s="62"/>
      <c r="J1752" s="62"/>
      <c r="K1752" s="62"/>
      <c r="L1752" s="62"/>
      <c r="M1752" s="62"/>
      <c r="N1752" s="62"/>
      <c r="O1752" s="62"/>
      <c r="P1752" s="62"/>
      <c r="Q1752" s="62"/>
      <c r="R1752" s="62"/>
      <c r="S1752" s="64"/>
      <c r="T1752" s="63"/>
      <c r="AM1752" s="61"/>
    </row>
    <row r="1753" spans="1:39" s="3" customFormat="1">
      <c r="A1753" s="60"/>
      <c r="B1753" s="60"/>
      <c r="C1753" s="60"/>
      <c r="D1753" s="62"/>
      <c r="E1753" s="62"/>
      <c r="F1753" s="62"/>
      <c r="G1753" s="63"/>
      <c r="H1753" s="62"/>
      <c r="I1753" s="62"/>
      <c r="J1753" s="62"/>
      <c r="K1753" s="62"/>
      <c r="L1753" s="62"/>
      <c r="M1753" s="62"/>
      <c r="N1753" s="62"/>
      <c r="O1753" s="62"/>
      <c r="P1753" s="62"/>
      <c r="Q1753" s="62"/>
      <c r="R1753" s="62"/>
      <c r="S1753" s="64"/>
      <c r="T1753" s="63"/>
      <c r="AM1753" s="61"/>
    </row>
    <row r="1754" spans="1:39" s="3" customFormat="1">
      <c r="A1754" s="60"/>
      <c r="B1754" s="60"/>
      <c r="C1754" s="60"/>
      <c r="D1754" s="62"/>
      <c r="E1754" s="62"/>
      <c r="F1754" s="62"/>
      <c r="G1754" s="63"/>
      <c r="H1754" s="62"/>
      <c r="I1754" s="62"/>
      <c r="J1754" s="62"/>
      <c r="K1754" s="62"/>
      <c r="L1754" s="62"/>
      <c r="M1754" s="62"/>
      <c r="N1754" s="62"/>
      <c r="O1754" s="62"/>
      <c r="P1754" s="62"/>
      <c r="Q1754" s="62"/>
      <c r="R1754" s="62"/>
      <c r="S1754" s="64"/>
      <c r="T1754" s="63"/>
      <c r="AM1754" s="61"/>
    </row>
    <row r="1755" spans="1:39" s="3" customFormat="1">
      <c r="A1755" s="60"/>
      <c r="B1755" s="60"/>
      <c r="C1755" s="60"/>
      <c r="D1755" s="62"/>
      <c r="E1755" s="62"/>
      <c r="F1755" s="62"/>
      <c r="G1755" s="63"/>
      <c r="H1755" s="62"/>
      <c r="I1755" s="62"/>
      <c r="J1755" s="62"/>
      <c r="K1755" s="62"/>
      <c r="L1755" s="62"/>
      <c r="M1755" s="62"/>
      <c r="N1755" s="62"/>
      <c r="O1755" s="62"/>
      <c r="P1755" s="62"/>
      <c r="Q1755" s="62"/>
      <c r="R1755" s="62"/>
      <c r="S1755" s="64"/>
      <c r="T1755" s="63"/>
      <c r="AM1755" s="61"/>
    </row>
    <row r="1756" spans="1:39" s="3" customFormat="1">
      <c r="A1756" s="60"/>
      <c r="B1756" s="60"/>
      <c r="C1756" s="60"/>
      <c r="D1756" s="62"/>
      <c r="E1756" s="62"/>
      <c r="F1756" s="62"/>
      <c r="G1756" s="63"/>
      <c r="H1756" s="62"/>
      <c r="I1756" s="62"/>
      <c r="J1756" s="62"/>
      <c r="K1756" s="62"/>
      <c r="L1756" s="62"/>
      <c r="M1756" s="62"/>
      <c r="N1756" s="62"/>
      <c r="O1756" s="62"/>
      <c r="P1756" s="62"/>
      <c r="Q1756" s="62"/>
      <c r="R1756" s="62"/>
      <c r="S1756" s="64"/>
      <c r="T1756" s="63"/>
      <c r="AM1756" s="61"/>
    </row>
  </sheetData>
  <mergeCells count="26">
    <mergeCell ref="E41:F41"/>
    <mergeCell ref="I19:K19"/>
    <mergeCell ref="I38:K38"/>
    <mergeCell ref="I39:K39"/>
    <mergeCell ref="I40:K40"/>
    <mergeCell ref="I41:K41"/>
    <mergeCell ref="E38:F38"/>
    <mergeCell ref="E39:F39"/>
    <mergeCell ref="E40:F40"/>
    <mergeCell ref="I31:K31"/>
    <mergeCell ref="E31:F31"/>
    <mergeCell ref="I30:K30"/>
    <mergeCell ref="E28:F28"/>
    <mergeCell ref="E29:F29"/>
    <mergeCell ref="I28:K28"/>
    <mergeCell ref="E30:F30"/>
    <mergeCell ref="I29:K29"/>
    <mergeCell ref="I20:K20"/>
    <mergeCell ref="E19:F19"/>
    <mergeCell ref="E27:F27"/>
    <mergeCell ref="K1:M1"/>
    <mergeCell ref="H2:J2"/>
    <mergeCell ref="K2:M2"/>
    <mergeCell ref="F1:J1"/>
    <mergeCell ref="F2:G2"/>
    <mergeCell ref="I27:K27"/>
  </mergeCells>
  <phoneticPr fontId="20" type="noConversion"/>
  <conditionalFormatting sqref="H3:J3 H43:J45 H61:J65296 H46:I60">
    <cfRule type="cellIs" dxfId="246" priority="116" stopIfTrue="1" operator="lessThan">
      <formula>0</formula>
    </cfRule>
  </conditionalFormatting>
  <conditionalFormatting sqref="I14">
    <cfRule type="cellIs" dxfId="245" priority="114" stopIfTrue="1" operator="lessThan">
      <formula>0</formula>
    </cfRule>
  </conditionalFormatting>
  <conditionalFormatting sqref="S19:S20 S3 P37:P42 S43:S44 S62:S1048576 N45:N61">
    <cfRule type="cellIs" dxfId="244" priority="108" operator="lessThan">
      <formula>0</formula>
    </cfRule>
  </conditionalFormatting>
  <conditionalFormatting sqref="R19:R20 R3 O37:O42 R43:R44 R62:R1048576 M45:M61">
    <cfRule type="cellIs" dxfId="243" priority="107" operator="equal">
      <formula>"DEB"</formula>
    </cfRule>
  </conditionalFormatting>
  <conditionalFormatting sqref="I18">
    <cfRule type="cellIs" dxfId="242" priority="105" stopIfTrue="1" operator="lessThan">
      <formula>0</formula>
    </cfRule>
  </conditionalFormatting>
  <conditionalFormatting sqref="I6">
    <cfRule type="cellIs" dxfId="241" priority="91" stopIfTrue="1" operator="lessThan">
      <formula>0</formula>
    </cfRule>
  </conditionalFormatting>
  <conditionalFormatting sqref="S2">
    <cfRule type="cellIs" dxfId="240" priority="90" operator="lessThan">
      <formula>0</formula>
    </cfRule>
  </conditionalFormatting>
  <conditionalFormatting sqref="I7">
    <cfRule type="cellIs" dxfId="239" priority="81" stopIfTrue="1" operator="lessThan">
      <formula>0</formula>
    </cfRule>
  </conditionalFormatting>
  <conditionalFormatting sqref="I9">
    <cfRule type="cellIs" dxfId="238" priority="73" stopIfTrue="1" operator="lessThan">
      <formula>0</formula>
    </cfRule>
  </conditionalFormatting>
  <conditionalFormatting sqref="I8">
    <cfRule type="cellIs" dxfId="237" priority="65" stopIfTrue="1" operator="lessThan">
      <formula>0</formula>
    </cfRule>
  </conditionalFormatting>
  <conditionalFormatting sqref="I10">
    <cfRule type="cellIs" dxfId="236" priority="57" stopIfTrue="1" operator="lessThan">
      <formula>0</formula>
    </cfRule>
  </conditionalFormatting>
  <conditionalFormatting sqref="I11">
    <cfRule type="cellIs" dxfId="235" priority="55" stopIfTrue="1" operator="lessThan">
      <formula>0</formula>
    </cfRule>
  </conditionalFormatting>
  <conditionalFormatting sqref="I13">
    <cfRule type="cellIs" dxfId="234" priority="54" stopIfTrue="1" operator="lessThan">
      <formula>0</formula>
    </cfRule>
  </conditionalFormatting>
  <conditionalFormatting sqref="I12">
    <cfRule type="cellIs" dxfId="233" priority="41" stopIfTrue="1" operator="lessThan">
      <formula>0</formula>
    </cfRule>
  </conditionalFormatting>
  <conditionalFormatting sqref="I16">
    <cfRule type="cellIs" dxfId="232" priority="34" stopIfTrue="1" operator="lessThan">
      <formula>0</formula>
    </cfRule>
  </conditionalFormatting>
  <conditionalFormatting sqref="I15">
    <cfRule type="cellIs" dxfId="231" priority="33" stopIfTrue="1" operator="lessThan">
      <formula>0</formula>
    </cfRule>
  </conditionalFormatting>
  <conditionalFormatting sqref="I17">
    <cfRule type="cellIs" dxfId="230" priority="19" stopIfTrue="1" operator="lessThan">
      <formula>0</formula>
    </cfRule>
  </conditionalFormatting>
  <conditionalFormatting sqref="A5:A18">
    <cfRule type="containsText" dxfId="229" priority="17" stopIfTrue="1" operator="containsText" text="H">
      <formula>NOT(ISERROR(SEARCH("H",A5)))</formula>
    </cfRule>
    <cfRule type="containsText" dxfId="228" priority="18" stopIfTrue="1" operator="containsText" text="F">
      <formula>NOT(ISERROR(SEARCH("F",A5)))</formula>
    </cfRule>
  </conditionalFormatting>
  <conditionalFormatting sqref="I5">
    <cfRule type="cellIs" dxfId="227" priority="9" stopIfTrue="1" operator="lessThan">
      <formula>0</formula>
    </cfRule>
  </conditionalFormatting>
  <conditionalFormatting sqref="F1">
    <cfRule type="cellIs" dxfId="226" priority="4" stopIfTrue="1" operator="between">
      <formula>2000</formula>
      <formula>2001</formula>
    </cfRule>
    <cfRule type="cellIs" dxfId="225" priority="5" stopIfTrue="1" operator="between">
      <formula>2002</formula>
      <formula>2020</formula>
    </cfRule>
    <cfRule type="cellIs" dxfId="224" priority="6" stopIfTrue="1" operator="between">
      <formula>1998</formula>
      <formula>1999</formula>
    </cfRule>
    <cfRule type="cellIs" dxfId="223" priority="7" stopIfTrue="1" operator="between">
      <formula>1995</formula>
      <formula>1997</formula>
    </cfRule>
    <cfRule type="cellIs" dxfId="222" priority="8" stopIfTrue="1" operator="lessThan">
      <formula>1995</formula>
    </cfRule>
  </conditionalFormatting>
  <conditionalFormatting sqref="P30">
    <cfRule type="cellIs" dxfId="221" priority="2" operator="lessThan">
      <formula>0</formula>
    </cfRule>
  </conditionalFormatting>
  <conditionalFormatting sqref="O30">
    <cfRule type="cellIs" dxfId="220" priority="1" operator="equal">
      <formula>"DEB"</formula>
    </cfRule>
  </conditionalFormatting>
  <dataValidations count="1">
    <dataValidation type="list" allowBlank="1" showInputMessage="1" showErrorMessage="1" sqref="A5:A18">
      <formula1>"H,F"</formula1>
    </dataValidation>
  </dataValidations>
  <printOptions horizontalCentered="1" verticalCentered="1"/>
  <pageMargins left="0.2" right="0.23" top="0.38" bottom="0.34" header="0.3" footer="0.3"/>
  <pageSetup paperSize="9" scale="84" orientation="landscape"/>
  <headerFooter alignWithMargins="0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9" enableFormatConditionsCalculation="0">
    <tabColor rgb="FFFFFF00"/>
  </sheetPr>
  <dimension ref="A1:AX1748"/>
  <sheetViews>
    <sheetView topLeftCell="B1" zoomScale="70" zoomScaleNormal="70" zoomScaleSheetLayoutView="86" zoomScalePageLayoutView="70" workbookViewId="0">
      <selection activeCell="B32" sqref="B32"/>
    </sheetView>
  </sheetViews>
  <sheetFormatPr baseColWidth="10" defaultColWidth="10.83203125" defaultRowHeight="14" x14ac:dyDescent="0"/>
  <cols>
    <col min="1" max="1" width="7.5" style="60" hidden="1" customWidth="1"/>
    <col min="2" max="2" width="7.1640625" style="60" bestFit="1" customWidth="1"/>
    <col min="3" max="3" width="42.5" style="62" customWidth="1"/>
    <col min="4" max="4" width="7" style="62" bestFit="1" customWidth="1"/>
    <col min="5" max="5" width="13.33203125" style="62" customWidth="1"/>
    <col min="6" max="6" width="27.33203125" style="63" customWidth="1"/>
    <col min="7" max="8" width="6.6640625" style="62" customWidth="1"/>
    <col min="9" max="9" width="7" style="62" bestFit="1" customWidth="1"/>
    <col min="10" max="10" width="8.1640625" style="62" customWidth="1"/>
    <col min="11" max="11" width="7" style="62" bestFit="1" customWidth="1"/>
    <col min="12" max="15" width="6.6640625" style="62" customWidth="1"/>
    <col min="16" max="16" width="7" style="62" bestFit="1" customWidth="1"/>
    <col min="17" max="17" width="8.83203125" style="62" customWidth="1"/>
    <col min="18" max="19" width="7.83203125" style="62" hidden="1" customWidth="1"/>
    <col min="20" max="20" width="6.33203125" style="64" hidden="1" customWidth="1"/>
    <col min="21" max="21" width="8.83203125" style="63" hidden="1" customWidth="1"/>
    <col min="22" max="22" width="8.83203125" style="62" hidden="1" customWidth="1"/>
    <col min="23" max="38" width="18.33203125" style="62" hidden="1" customWidth="1"/>
    <col min="39" max="39" width="7" style="61" bestFit="1" customWidth="1"/>
    <col min="40" max="40" width="18.33203125" style="62" customWidth="1"/>
    <col min="41" max="51" width="11.5" style="62" customWidth="1"/>
    <col min="52" max="16384" width="10.83203125" style="62"/>
  </cols>
  <sheetData>
    <row r="1" spans="1:50" s="3" customFormat="1" ht="36" customHeight="1" thickBot="1">
      <c r="A1" s="67"/>
      <c r="B1" s="80"/>
      <c r="C1" s="191" t="s">
        <v>50</v>
      </c>
      <c r="D1" s="228" t="s">
        <v>40</v>
      </c>
      <c r="E1" s="229"/>
      <c r="F1" s="229"/>
      <c r="G1" s="229"/>
      <c r="H1" s="229"/>
      <c r="I1" s="230"/>
      <c r="J1" s="221" t="s">
        <v>0</v>
      </c>
      <c r="K1" s="221"/>
      <c r="L1" s="221"/>
      <c r="M1" s="222"/>
      <c r="N1" s="73"/>
      <c r="O1" s="74"/>
      <c r="P1" s="74"/>
      <c r="Q1" s="74"/>
      <c r="R1" s="74"/>
      <c r="S1" s="74"/>
      <c r="T1" s="74"/>
      <c r="U1" s="75"/>
      <c r="W1" s="65"/>
      <c r="X1" s="65"/>
      <c r="Y1" s="65"/>
      <c r="Z1" s="65"/>
      <c r="AA1" s="65"/>
      <c r="AB1" s="65"/>
      <c r="AC1" s="65"/>
      <c r="AD1" s="65"/>
      <c r="AM1" s="68"/>
    </row>
    <row r="2" spans="1:50" s="3" customFormat="1" ht="45" customHeight="1" thickBot="1">
      <c r="A2" s="70"/>
      <c r="B2" s="81"/>
      <c r="C2" s="190" t="s">
        <v>51</v>
      </c>
      <c r="D2" s="231" t="s">
        <v>41</v>
      </c>
      <c r="E2" s="245"/>
      <c r="F2" s="232"/>
      <c r="G2" s="223" t="s">
        <v>42</v>
      </c>
      <c r="H2" s="224"/>
      <c r="I2" s="225"/>
      <c r="J2" s="226">
        <v>42221</v>
      </c>
      <c r="K2" s="226"/>
      <c r="L2" s="226"/>
      <c r="M2" s="227"/>
      <c r="N2" s="76"/>
      <c r="O2" s="77"/>
      <c r="P2" s="77"/>
      <c r="Q2" s="77"/>
      <c r="R2" s="77"/>
      <c r="S2" s="77"/>
      <c r="T2" s="78"/>
      <c r="U2" s="79"/>
      <c r="V2" s="5"/>
      <c r="W2" s="5"/>
      <c r="X2" s="5"/>
      <c r="Y2" s="5"/>
      <c r="Z2" s="5"/>
      <c r="AA2" s="5"/>
      <c r="AB2" s="5"/>
      <c r="AC2" s="5"/>
      <c r="AD2" s="5"/>
      <c r="AE2" s="5"/>
      <c r="AM2" s="71"/>
    </row>
    <row r="3" spans="1:50" s="3" customFormat="1" ht="6" customHeight="1" thickBot="1">
      <c r="A3" s="1"/>
      <c r="B3" s="1"/>
      <c r="C3" s="89"/>
      <c r="D3" s="89"/>
      <c r="E3" s="89"/>
      <c r="F3" s="89"/>
      <c r="G3" s="88"/>
      <c r="H3" s="88"/>
      <c r="I3" s="88"/>
      <c r="J3" s="89"/>
      <c r="K3" s="89"/>
      <c r="L3" s="89"/>
      <c r="M3" s="89"/>
      <c r="N3" s="89"/>
      <c r="O3" s="88"/>
      <c r="P3" s="88"/>
      <c r="Q3" s="88"/>
      <c r="R3" s="88"/>
      <c r="S3" s="6"/>
      <c r="T3" s="6"/>
      <c r="U3" s="90"/>
      <c r="V3" s="6"/>
      <c r="AM3" s="2"/>
    </row>
    <row r="4" spans="1:50" s="10" customFormat="1" ht="13.5" customHeight="1" thickTop="1" thickBot="1">
      <c r="A4" s="91" t="s">
        <v>2</v>
      </c>
      <c r="B4" s="92" t="s">
        <v>43</v>
      </c>
      <c r="C4" s="189" t="s">
        <v>57</v>
      </c>
      <c r="D4" s="7" t="s">
        <v>5</v>
      </c>
      <c r="E4" s="7" t="s">
        <v>6</v>
      </c>
      <c r="F4" s="8" t="s">
        <v>39</v>
      </c>
      <c r="G4" s="7">
        <v>1</v>
      </c>
      <c r="H4" s="7">
        <v>2</v>
      </c>
      <c r="I4" s="7">
        <v>3</v>
      </c>
      <c r="J4" s="7" t="s">
        <v>7</v>
      </c>
      <c r="K4" s="7" t="s">
        <v>44</v>
      </c>
      <c r="L4" s="7">
        <v>1</v>
      </c>
      <c r="M4" s="7">
        <v>2</v>
      </c>
      <c r="N4" s="7">
        <v>3</v>
      </c>
      <c r="O4" s="7" t="s">
        <v>8</v>
      </c>
      <c r="P4" s="7" t="s">
        <v>44</v>
      </c>
      <c r="Q4" s="7" t="s">
        <v>9</v>
      </c>
      <c r="R4" s="66" t="s">
        <v>10</v>
      </c>
      <c r="S4" s="246" t="s">
        <v>11</v>
      </c>
      <c r="T4" s="247"/>
      <c r="U4" s="9" t="s">
        <v>12</v>
      </c>
      <c r="V4" s="93" t="s">
        <v>1</v>
      </c>
      <c r="W4" s="93" t="s">
        <v>13</v>
      </c>
      <c r="X4" s="93" t="s">
        <v>14</v>
      </c>
      <c r="Y4" s="93" t="s">
        <v>15</v>
      </c>
      <c r="Z4" s="93" t="s">
        <v>16</v>
      </c>
      <c r="AA4" s="93" t="s">
        <v>17</v>
      </c>
      <c r="AB4" s="93" t="s">
        <v>18</v>
      </c>
      <c r="AC4" s="93" t="s">
        <v>19</v>
      </c>
      <c r="AD4" s="93" t="s">
        <v>20</v>
      </c>
      <c r="AE4" s="93" t="s">
        <v>21</v>
      </c>
      <c r="AF4" s="94"/>
      <c r="AG4" s="94"/>
      <c r="AH4" s="94"/>
      <c r="AI4" s="94"/>
      <c r="AJ4" s="94"/>
      <c r="AK4" s="94"/>
      <c r="AL4" s="94"/>
      <c r="AM4" s="95" t="s">
        <v>44</v>
      </c>
    </row>
    <row r="5" spans="1:50" s="24" customFormat="1" ht="20">
      <c r="A5" s="96" t="s">
        <v>56</v>
      </c>
      <c r="B5" s="158"/>
      <c r="C5" s="202" t="s">
        <v>54</v>
      </c>
      <c r="D5" s="203"/>
      <c r="E5" s="204"/>
      <c r="F5" s="205"/>
      <c r="G5" s="15"/>
      <c r="H5" s="15"/>
      <c r="I5" s="15"/>
      <c r="J5" s="16" t="str">
        <f t="shared" ref="J5:J10" si="0">IF(D5="","",IF(MAXA(G5:I5)&lt;=0,0,MAXA(G5:I5)))</f>
        <v/>
      </c>
      <c r="K5" s="178"/>
      <c r="L5" s="15"/>
      <c r="M5" s="15"/>
      <c r="N5" s="15"/>
      <c r="O5" s="16" t="str">
        <f t="shared" ref="O5:O10" si="1">IF(D5="","",IF(MAXA(L5:N5)&lt;=0,0,MAXA(L5:N5)))</f>
        <v/>
      </c>
      <c r="P5" s="178"/>
      <c r="Q5" s="17" t="str">
        <f t="shared" ref="Q5:Q18" si="2">IF(D5="","",IF(OR(J5=0,O5=0),0,J5+O5))</f>
        <v/>
      </c>
      <c r="R5" s="18" t="e">
        <f>Q5-E5</f>
        <v>#VALUE!</v>
      </c>
      <c r="S5" s="19" t="str">
        <f t="shared" ref="S5:S15" si="3">IF(D5="","",AL5)</f>
        <v/>
      </c>
      <c r="T5" s="20" t="e">
        <f t="shared" ref="T5" si="4">IF(AE5&gt;=0,AE5,IF(AD5&gt;=0,AD5,IF(AC5&gt;=0,AC5,IF(AB5&gt;=0,AB5,IF(AA5&gt;=0,AA5,IF(Z5&gt;=0,Z5,IF(Y5&gt;=0,Y5,IF(X5&gt;=0,X5,W5))))))))</f>
        <v>#VALUE!</v>
      </c>
      <c r="U5" s="21" t="str">
        <f>IF(E5="","",IF(A5="H",IF(OR(D5="SEN",D5&lt;1995),VLOOKUP(E5,[3]Feuil1!$A$11:$F$29,6),IF(AND(D5&gt;1994,D5&lt;1998),VLOOKUP(E5,[3]Feuil1!$A$11:$F$29,5),IF(AND(D5&gt;1997,D5&lt;2000),VLOOKUP(E5,[3]Feuil1!$A$11:$F$29,4),IF(AND(D5&gt;1999,D5&lt;2002),VLOOKUP(E5,[3]Feuil1!$A$11:$F$29,3),VLOOKUP(E5,[3]Feuil1!$A$11:$F$29,2))))),IF(OR(D5="SEN",D5&lt;1995),VLOOKUP(E5,[3]Feuil1!$G$11:$L$25,6),IF(AND(D5&gt;1994,D5&lt;1998),VLOOKUP(E5,[3]Feuil1!$G$11:$L$25,5),IF(AND(D5&gt;1997,D5&lt;2000),VLOOKUP(E5,[3]Feuil1!$G$11:$L$25,4),IF(AND(D5&gt;1999,D5&lt;2002),VLOOKUP(E5,[3]Feuil1!$G$11:$L$25,3),VLOOKUP(E5,[3]Feuil1!$G$11:$L$25,2)))))))</f>
        <v/>
      </c>
      <c r="V5" s="159" t="s">
        <v>1</v>
      </c>
      <c r="W5" s="160" t="e">
        <f>Q5-HLOOKUP(U5,[3]Feuil1!$C$1:$BJ$10,2,FALSE)</f>
        <v>#VALUE!</v>
      </c>
      <c r="X5" s="160" t="e">
        <f>Q5-HLOOKUP(U5,[3]Feuil1!$C$1:$BJ$10,3,FALSE)</f>
        <v>#VALUE!</v>
      </c>
      <c r="Y5" s="160" t="e">
        <f>Q5-HLOOKUP(U5,[3]Feuil1!$C$1:$BJ$10,4,FALSE)</f>
        <v>#VALUE!</v>
      </c>
      <c r="Z5" s="160" t="e">
        <f>Q5-HLOOKUP(U5,[3]Feuil1!$C$1:$BJ$10,5,FALSE)</f>
        <v>#VALUE!</v>
      </c>
      <c r="AA5" s="160" t="e">
        <f>Q5-HLOOKUP(U5,[3]Feuil1!$C$1:$BJ$10,6,FALSE)</f>
        <v>#VALUE!</v>
      </c>
      <c r="AB5" s="160" t="e">
        <f>Q5-HLOOKUP(U5,[3]Feuil1!$C$1:$BJ$10,7,FALSE)</f>
        <v>#VALUE!</v>
      </c>
      <c r="AC5" s="160" t="e">
        <f>Q5-HLOOKUP(U5,[3]Feuil1!$C$1:$BJ$10,8,FALSE)</f>
        <v>#VALUE!</v>
      </c>
      <c r="AD5" s="160" t="e">
        <f>Q5-HLOOKUP(U5,[3]Feuil1!$C$1:$BJ$10,9,FALSE)</f>
        <v>#VALUE!</v>
      </c>
      <c r="AE5" s="161" t="e">
        <f>Q5-HLOOKUP(U5,[3]Feuil1!$C$1:$BJ$10,10,FALSE)</f>
        <v>#VALUE!</v>
      </c>
      <c r="AF5" s="161"/>
      <c r="AG5" s="161"/>
      <c r="AH5" s="161"/>
      <c r="AI5" s="161"/>
      <c r="AJ5" s="161"/>
      <c r="AK5" s="161"/>
      <c r="AL5" s="161" t="e">
        <f t="shared" ref="AL5:AL14" si="5">IF(AE5&gt;=0,$AE$4,IF(AD5&gt;=0,$AD$4,IF(AC5&gt;=0,$AC$4,IF(AB5&gt;=0,$AB$4,IF(AA5&gt;=0,$AA$4,IF(Z5&gt;=0,$Z$4,IF(Y5&gt;=0,$Y$4,IF(X5&gt;=0,$X$4,$W$4))))))))</f>
        <v>#VALUE!</v>
      </c>
      <c r="AM5" s="180"/>
      <c r="AN5" s="23"/>
      <c r="AO5" s="23"/>
      <c r="AP5" s="23"/>
      <c r="AQ5" s="23"/>
      <c r="AR5" s="23"/>
      <c r="AS5" s="23"/>
      <c r="AT5" s="23"/>
      <c r="AX5" s="23"/>
    </row>
    <row r="6" spans="1:50" s="23" customFormat="1" ht="20">
      <c r="A6" s="96" t="s">
        <v>56</v>
      </c>
      <c r="B6" s="162">
        <v>1</v>
      </c>
      <c r="C6" s="194" t="s">
        <v>59</v>
      </c>
      <c r="D6" s="35">
        <v>0</v>
      </c>
      <c r="E6" s="206">
        <v>68.400000000000006</v>
      </c>
      <c r="F6" s="208" t="s">
        <v>58</v>
      </c>
      <c r="G6" s="213">
        <v>75</v>
      </c>
      <c r="H6" s="15">
        <v>-80</v>
      </c>
      <c r="I6" s="213">
        <v>80</v>
      </c>
      <c r="J6" s="16">
        <f t="shared" si="0"/>
        <v>80</v>
      </c>
      <c r="K6" s="178">
        <v>6</v>
      </c>
      <c r="L6" s="213">
        <v>105</v>
      </c>
      <c r="M6" s="213">
        <v>110</v>
      </c>
      <c r="N6" s="15">
        <v>-114</v>
      </c>
      <c r="O6" s="16">
        <f t="shared" si="1"/>
        <v>110</v>
      </c>
      <c r="P6" s="178">
        <v>6</v>
      </c>
      <c r="Q6" s="17">
        <f t="shared" si="2"/>
        <v>190</v>
      </c>
      <c r="R6" s="18">
        <f>Q6-E6*2</f>
        <v>53.199999999999989</v>
      </c>
      <c r="S6" s="19" t="str">
        <f t="shared" si="3"/>
        <v>IRG +</v>
      </c>
      <c r="T6" s="20"/>
      <c r="U6" s="21" t="str">
        <f>IF(E6="","",IF(A6="H",IF(OR(D6="SEN",D6&lt;1995),VLOOKUP(E6,[2]Feuil1!$A$11:$G$29,6),IF(AND(D6&gt;1994,D6&lt;1998),VLOOKUP(E6,[2]Feuil1!$A$11:$G$29,5),IF(AND(D6&gt;1997,D6&lt;2000),VLOOKUP(E6,[2]Feuil1!$A$11:$G$29,4),IF(AND(D6&gt;1999,D6&lt;2002),VLOOKUP(E6,[2]Feuil1!$A$11:$G$29,3),VLOOKUP(E6,[2]Feuil1!$A$11:$G$29,2))))),IF(OR(D6="SEN",D6&lt;1995),VLOOKUP(E6,[2]Feuil1!$G$11:$L$25,6),IF(AND(D6&gt;1994,D6&lt;1998),VLOOKUP(E6,[2]Feuil1!$G$11:$L$25,5),IF(AND(D6&gt;1997,D6&lt;2000),VLOOKUP(E6,[2]Feuil1!$G$11:$L$25,4),IF(AND(D6&gt;1999,D6&lt;2002),VLOOKUP(E6,[2]Feuil1!$G$11:$L$25,3),VLOOKUP(E6,[2]Feuil1!$G$11:$L$25,2)))))))</f>
        <v>S69</v>
      </c>
      <c r="V6" s="163" t="s">
        <v>1</v>
      </c>
      <c r="W6" s="164">
        <f>Q6-HLOOKUP(U6,[2]Feuil1!$C$1:$BL$10,2,FALSE)</f>
        <v>60</v>
      </c>
      <c r="X6" s="164">
        <f>Q6-HLOOKUP(U6,[2]Feuil1!$C$1:$BL$10,3,FALSE)</f>
        <v>40</v>
      </c>
      <c r="Y6" s="164">
        <f>Q6-HLOOKUP(U6,[2]Feuil1!$C$1:$BL$10,4,FALSE)</f>
        <v>20</v>
      </c>
      <c r="Z6" s="164">
        <f>Q6-HLOOKUP(U6,[2]Feuil1!$C$1:$BL$10,5,FALSE)</f>
        <v>0</v>
      </c>
      <c r="AA6" s="164">
        <f>Q6-HLOOKUP(U6,[2]Feuil1!$C$1:$BL$10,6,FALSE)</f>
        <v>-30</v>
      </c>
      <c r="AB6" s="164">
        <f>Q6-HLOOKUP(U6,[2]Feuil1!$C$1:$BL$10,7,FALSE)</f>
        <v>-50</v>
      </c>
      <c r="AC6" s="164">
        <f>Q6-HLOOKUP(U6,[2]Feuil1!$C$1:$BL$10,8,FALSE)</f>
        <v>-70</v>
      </c>
      <c r="AD6" s="164">
        <f>Q6-HLOOKUP(U6,[2]Feuil1!$C$1:$BL$10,9,FALSE)</f>
        <v>-85</v>
      </c>
      <c r="AE6" s="164">
        <f>Q6-HLOOKUP(U6,[2]Feuil1!$C$1:$BL$10,10,FALSE)</f>
        <v>-100</v>
      </c>
      <c r="AF6" s="141"/>
      <c r="AG6" s="141"/>
      <c r="AH6" s="141"/>
      <c r="AI6" s="141"/>
      <c r="AJ6" s="141"/>
      <c r="AK6" s="141"/>
      <c r="AL6" s="141" t="str">
        <f t="shared" si="5"/>
        <v>IRG +</v>
      </c>
      <c r="AM6" s="181">
        <v>6</v>
      </c>
    </row>
    <row r="7" spans="1:50" s="23" customFormat="1" ht="20">
      <c r="A7" s="96" t="s">
        <v>56</v>
      </c>
      <c r="B7" s="162">
        <v>2</v>
      </c>
      <c r="C7" s="194" t="s">
        <v>64</v>
      </c>
      <c r="D7" s="32">
        <v>0</v>
      </c>
      <c r="E7" s="37">
        <v>67.209999999999994</v>
      </c>
      <c r="F7" s="209" t="s">
        <v>63</v>
      </c>
      <c r="G7" s="213">
        <v>113</v>
      </c>
      <c r="H7" s="213">
        <v>117</v>
      </c>
      <c r="I7" s="15">
        <v>-120</v>
      </c>
      <c r="J7" s="16">
        <f t="shared" si="0"/>
        <v>117</v>
      </c>
      <c r="K7" s="178">
        <v>1</v>
      </c>
      <c r="L7" s="213">
        <v>137</v>
      </c>
      <c r="M7" s="213">
        <v>141</v>
      </c>
      <c r="N7" s="213">
        <v>145</v>
      </c>
      <c r="O7" s="16">
        <f t="shared" si="1"/>
        <v>145</v>
      </c>
      <c r="P7" s="178">
        <v>1</v>
      </c>
      <c r="Q7" s="17">
        <f t="shared" si="2"/>
        <v>262</v>
      </c>
      <c r="R7" s="30">
        <f>IF(E7="","",IF(A7="H",10^(0.794358141*LOG(E7/174.393)^2)*Q7,IF(A7="F",10^(0.89726074*LOG(E7/148.026)^2)*Q7,"")))</f>
        <v>358.5202507426298</v>
      </c>
      <c r="S7" s="19" t="str">
        <f t="shared" si="3"/>
        <v>INTB +</v>
      </c>
      <c r="T7" s="20">
        <f t="shared" ref="T7:T12" si="6">IF(AE7&gt;=0,AE7,IF(AD7&gt;=0,AD7,IF(AC7&gt;=0,AC7,IF(AB7&gt;=0,AB7,IF(AA7&gt;=0,AA7,IF(Z7&gt;=0,Z7,IF(Y7&gt;=0,Y7,IF(X7&gt;=0,X7,W7))))))))</f>
        <v>2</v>
      </c>
      <c r="U7" s="21" t="str">
        <f>IF(E7="","",IF(A7="H",IF(OR(D7="SEN",D7&lt;1995),VLOOKUP(E7,[1]Feuil1!$A$11:$G$29,6),IF(AND(D7&gt;1994,D7&lt;1998),VLOOKUP(E7,[1]Feuil1!$A$11:$G$29,5),IF(AND(D7&gt;1997,D7&lt;2000),VLOOKUP(E7,[1]Feuil1!$A$11:$G$29,4),IF(AND(D7&gt;1999,D7&lt;2002),VLOOKUP(E7,[1]Feuil1!$A$11:$G$29,3),VLOOKUP(E7,[1]Feuil1!$A$11:$G$29,2))))),IF(OR(D7="SEN",D7&lt;1995),VLOOKUP(E7,[1]Feuil1!$G$11:$L$25,6),IF(AND(D7&gt;1994,D7&lt;1998),VLOOKUP(E7,[1]Feuil1!$G$11:$L$25,5),IF(AND(D7&gt;1997,D7&lt;2000),VLOOKUP(E7,[1]Feuil1!$G$11:$L$25,4),IF(AND(D7&gt;1999,D7&lt;2002),VLOOKUP(E7,[1]Feuil1!$G$11:$L$25,3),VLOOKUP(E7,[1]Feuil1!$G$11:$L$25,2)))))))</f>
        <v>S69</v>
      </c>
      <c r="V7" s="163" t="s">
        <v>1</v>
      </c>
      <c r="W7" s="164">
        <f>Q7-HLOOKUP(U7,[1]Feuil1!$C$1:$BL$10,2,FALSE)</f>
        <v>132</v>
      </c>
      <c r="X7" s="164">
        <f>Q7-HLOOKUP(U7,[1]Feuil1!$C$1:$BL$10,3,FALSE)</f>
        <v>112</v>
      </c>
      <c r="Y7" s="164">
        <f>Q7-HLOOKUP(U7,[1]Feuil1!$C$1:$BL$10,4,FALSE)</f>
        <v>92</v>
      </c>
      <c r="Z7" s="164">
        <f>Q7-HLOOKUP(U7,[1]Feuil1!$C$1:$BL$10,5,FALSE)</f>
        <v>72</v>
      </c>
      <c r="AA7" s="164">
        <f>Q7-HLOOKUP(U7,[1]Feuil1!$C$1:$BL$10,6,FALSE)</f>
        <v>42</v>
      </c>
      <c r="AB7" s="164">
        <f>Q7-HLOOKUP(U7,[1]Feuil1!$C$1:$BL$10,7,FALSE)</f>
        <v>22</v>
      </c>
      <c r="AC7" s="164">
        <f>Q7-HLOOKUP(U7,[1]Feuil1!$C$1:$BL$10,8,FALSE)</f>
        <v>2</v>
      </c>
      <c r="AD7" s="164">
        <f>Q7-HLOOKUP(U7,[1]Feuil1!$C$1:$BL$10,9,FALSE)</f>
        <v>-13</v>
      </c>
      <c r="AE7" s="164">
        <f>Q7-HLOOKUP(U7,[1]Feuil1!$C$1:$BL$10,10,FALSE)</f>
        <v>-28</v>
      </c>
      <c r="AF7" s="141"/>
      <c r="AG7" s="141"/>
      <c r="AH7" s="141"/>
      <c r="AI7" s="141"/>
      <c r="AJ7" s="141"/>
      <c r="AK7" s="141"/>
      <c r="AL7" s="141" t="str">
        <f t="shared" si="5"/>
        <v>INTB +</v>
      </c>
      <c r="AM7" s="181">
        <v>1</v>
      </c>
    </row>
    <row r="8" spans="1:50" s="23" customFormat="1" ht="20">
      <c r="A8" s="96" t="s">
        <v>56</v>
      </c>
      <c r="B8" s="162">
        <v>3</v>
      </c>
      <c r="C8" s="194" t="s">
        <v>62</v>
      </c>
      <c r="D8" s="32">
        <v>0</v>
      </c>
      <c r="E8" s="33">
        <v>68.34</v>
      </c>
      <c r="F8" s="209" t="s">
        <v>61</v>
      </c>
      <c r="G8" s="213">
        <v>100</v>
      </c>
      <c r="H8" s="15">
        <v>-106</v>
      </c>
      <c r="I8" s="15">
        <v>-106</v>
      </c>
      <c r="J8" s="16">
        <f t="shared" si="0"/>
        <v>100</v>
      </c>
      <c r="K8" s="178">
        <v>4</v>
      </c>
      <c r="L8" s="213">
        <v>105</v>
      </c>
      <c r="M8" s="213">
        <v>-110</v>
      </c>
      <c r="N8" s="213">
        <v>110</v>
      </c>
      <c r="O8" s="16">
        <f t="shared" si="1"/>
        <v>110</v>
      </c>
      <c r="P8" s="178">
        <v>5</v>
      </c>
      <c r="Q8" s="17">
        <f t="shared" si="2"/>
        <v>210</v>
      </c>
      <c r="R8" s="30">
        <f>IF(E8="","",IF(A8="H",10^(0.794358141*LOG(E8/174.393)^2)*Q8,IF(A8="F",10^(0.89726074*LOG(E8/148.026)^2)*Q8,"")))</f>
        <v>284.25596480215916</v>
      </c>
      <c r="S8" s="19" t="str">
        <f t="shared" si="3"/>
        <v>IRG +</v>
      </c>
      <c r="T8" s="20">
        <f t="shared" si="6"/>
        <v>20</v>
      </c>
      <c r="U8" s="21" t="str">
        <f>IF(E8="","",IF(A8="H",IF(OR(D8="SEN",D8&lt;1995),VLOOKUP(E8,[1]Feuil1!$A$11:$F$29,6),IF(AND(D8&gt;1994,D8&lt;1998),VLOOKUP(E8,[1]Feuil1!$A$11:$F$29,5),IF(AND(D8&gt;1997,D8&lt;2000),VLOOKUP(E8,[1]Feuil1!$A$11:$F$29,4),IF(AND(D8&gt;1999,D8&lt;2002),VLOOKUP(E8,[1]Feuil1!$A$11:$F$29,3),VLOOKUP(E8,[1]Feuil1!$A$11:$F$29,2))))),IF(OR(D8="SEN",D8&lt;1995),VLOOKUP(E8,[1]Feuil1!$G$11:$L$25,6),IF(AND(D8&gt;1994,D8&lt;1998),VLOOKUP(E8,[1]Feuil1!$G$11:$L$25,5),IF(AND(D8&gt;1997,D8&lt;2000),VLOOKUP(E8,[1]Feuil1!$G$11:$L$25,4),IF(AND(D8&gt;1999,D8&lt;2002),VLOOKUP(E8,[1]Feuil1!$G$11:$L$25,3),VLOOKUP(E8,[1]Feuil1!$G$11:$L$25,2)))))))</f>
        <v>S69</v>
      </c>
      <c r="V8" s="163" t="s">
        <v>1</v>
      </c>
      <c r="W8" s="164">
        <f>Q8-HLOOKUP(U8,[1]Feuil1!$C$1:$BL$10,2,FALSE)</f>
        <v>80</v>
      </c>
      <c r="X8" s="164">
        <f>Q8-HLOOKUP(U8,[1]Feuil1!$C$1:$BL$10,3,FALSE)</f>
        <v>60</v>
      </c>
      <c r="Y8" s="164">
        <f>Q8-HLOOKUP(U8,[1]Feuil1!$C$1:$BL$10,4,FALSE)</f>
        <v>40</v>
      </c>
      <c r="Z8" s="164">
        <f>Q8-HLOOKUP(U8,[1]Feuil1!$C$1:$BL$10,5,FALSE)</f>
        <v>20</v>
      </c>
      <c r="AA8" s="164">
        <f>Q8-HLOOKUP(U8,[1]Feuil1!$C$1:$BL$10,6,FALSE)</f>
        <v>-10</v>
      </c>
      <c r="AB8" s="164">
        <f>Q8-HLOOKUP(U8,[1]Feuil1!$C$1:$BL$10,7,FALSE)</f>
        <v>-30</v>
      </c>
      <c r="AC8" s="164">
        <f>Q8-HLOOKUP(U8,[1]Feuil1!$C$1:$BL$10,8,FALSE)</f>
        <v>-50</v>
      </c>
      <c r="AD8" s="164">
        <f>Q8-HLOOKUP(U8,[1]Feuil1!$C$1:$BL$10,9,FALSE)</f>
        <v>-65</v>
      </c>
      <c r="AE8" s="141">
        <f>Q8-HLOOKUP(U8,[1]Feuil1!$C$1:$BL$10,10,FALSE)</f>
        <v>-80</v>
      </c>
      <c r="AF8" s="141"/>
      <c r="AG8" s="141"/>
      <c r="AH8" s="141"/>
      <c r="AI8" s="141"/>
      <c r="AJ8" s="141"/>
      <c r="AK8" s="141"/>
      <c r="AL8" s="141" t="str">
        <f t="shared" si="5"/>
        <v>IRG +</v>
      </c>
      <c r="AM8" s="181">
        <v>5</v>
      </c>
    </row>
    <row r="9" spans="1:50" s="23" customFormat="1" ht="20">
      <c r="A9" s="96" t="s">
        <v>56</v>
      </c>
      <c r="B9" s="162">
        <v>4</v>
      </c>
      <c r="C9" s="194" t="s">
        <v>84</v>
      </c>
      <c r="D9" s="32">
        <v>0</v>
      </c>
      <c r="E9" s="33">
        <v>66.400000000000006</v>
      </c>
      <c r="F9" s="209" t="s">
        <v>58</v>
      </c>
      <c r="G9" s="15">
        <v>-95</v>
      </c>
      <c r="H9" s="213">
        <v>95</v>
      </c>
      <c r="I9" s="15">
        <v>-100</v>
      </c>
      <c r="J9" s="16">
        <f t="shared" si="0"/>
        <v>95</v>
      </c>
      <c r="K9" s="178">
        <v>5</v>
      </c>
      <c r="L9" s="213">
        <v>105</v>
      </c>
      <c r="M9" s="213">
        <v>115</v>
      </c>
      <c r="N9" s="15">
        <v>-120</v>
      </c>
      <c r="O9" s="16">
        <f t="shared" si="1"/>
        <v>115</v>
      </c>
      <c r="P9" s="178">
        <v>4</v>
      </c>
      <c r="Q9" s="17">
        <f t="shared" si="2"/>
        <v>210</v>
      </c>
      <c r="R9" s="18">
        <f>Q9-E9*2</f>
        <v>77.199999999999989</v>
      </c>
      <c r="S9" s="19" t="str">
        <f t="shared" si="3"/>
        <v>IRG +</v>
      </c>
      <c r="T9" s="20"/>
      <c r="U9" s="21" t="str">
        <f>IF(E9="","",IF(A9="H",IF(OR(D9="SEN",D9&lt;1995),VLOOKUP(E9,[2]Feuil1!$A$11:$F$29,6),IF(AND(D9&gt;1994,D9&lt;1998),VLOOKUP(E9,[2]Feuil1!$A$11:$F$29,5),IF(AND(D9&gt;1997,D9&lt;2000),VLOOKUP(E9,[2]Feuil1!$A$11:$F$29,4),IF(AND(D9&gt;1999,D9&lt;2002),VLOOKUP(E9,[2]Feuil1!$A$11:$F$29,3),VLOOKUP(E9,[2]Feuil1!$A$11:$F$29,2))))),IF(OR(D9="SEN",D9&lt;1995),VLOOKUP(E9,[2]Feuil1!$G$11:$L$25,6),IF(AND(D9&gt;1994,D9&lt;1998),VLOOKUP(E9,[2]Feuil1!$G$11:$L$25,5),IF(AND(D9&gt;1997,D9&lt;2000),VLOOKUP(E9,[2]Feuil1!$G$11:$L$25,4),IF(AND(D9&gt;1999,D9&lt;2002),VLOOKUP(E9,[2]Feuil1!$G$11:$L$25,3),VLOOKUP(E9,[2]Feuil1!$G$11:$L$25,2)))))))</f>
        <v>S69</v>
      </c>
      <c r="V9" s="163" t="s">
        <v>1</v>
      </c>
      <c r="W9" s="164">
        <f>Q9-HLOOKUP(U9,[2]Feuil1!$C$1:$BL$10,2,FALSE)</f>
        <v>80</v>
      </c>
      <c r="X9" s="164">
        <f>Q9-HLOOKUP(U9,[2]Feuil1!$C$1:$BL$10,3,FALSE)</f>
        <v>60</v>
      </c>
      <c r="Y9" s="164">
        <f>Q9-HLOOKUP(U9,[2]Feuil1!$C$1:$BL$10,4,FALSE)</f>
        <v>40</v>
      </c>
      <c r="Z9" s="164">
        <f>Q9-HLOOKUP(U9,[2]Feuil1!$C$1:$BL$10,5,FALSE)</f>
        <v>20</v>
      </c>
      <c r="AA9" s="164">
        <f>Q9-HLOOKUP(U9,[2]Feuil1!$C$1:$BL$10,6,FALSE)</f>
        <v>-10</v>
      </c>
      <c r="AB9" s="164">
        <f>Q9-HLOOKUP(U9,[2]Feuil1!$C$1:$BL$10,7,FALSE)</f>
        <v>-30</v>
      </c>
      <c r="AC9" s="164">
        <f>Q9-HLOOKUP(U9,[2]Feuil1!$C$1:$BL$10,8,FALSE)</f>
        <v>-50</v>
      </c>
      <c r="AD9" s="164">
        <f>Q9-HLOOKUP(U9,[2]Feuil1!$C$1:$BL$10,9,FALSE)</f>
        <v>-65</v>
      </c>
      <c r="AE9" s="141">
        <f>Q9-HLOOKUP(U9,[2]Feuil1!$C$1:$BL$10,10,FALSE)</f>
        <v>-80</v>
      </c>
      <c r="AF9" s="141"/>
      <c r="AG9" s="141"/>
      <c r="AH9" s="141"/>
      <c r="AI9" s="141"/>
      <c r="AJ9" s="141"/>
      <c r="AK9" s="141"/>
      <c r="AL9" s="141" t="str">
        <f t="shared" si="5"/>
        <v>IRG +</v>
      </c>
      <c r="AM9" s="181">
        <v>4</v>
      </c>
    </row>
    <row r="10" spans="1:50" s="23" customFormat="1" ht="20">
      <c r="A10" s="96" t="s">
        <v>56</v>
      </c>
      <c r="B10" s="162">
        <v>5</v>
      </c>
      <c r="C10" s="194" t="s">
        <v>83</v>
      </c>
      <c r="D10" s="32">
        <v>0</v>
      </c>
      <c r="E10" s="33">
        <v>68.599999999999994</v>
      </c>
      <c r="F10" s="209" t="s">
        <v>65</v>
      </c>
      <c r="G10" s="213">
        <v>107</v>
      </c>
      <c r="H10" s="213">
        <v>112</v>
      </c>
      <c r="I10" s="15">
        <v>-116</v>
      </c>
      <c r="J10" s="16">
        <f t="shared" si="0"/>
        <v>112</v>
      </c>
      <c r="K10" s="178">
        <v>3</v>
      </c>
      <c r="L10" s="213">
        <v>137</v>
      </c>
      <c r="M10" s="213">
        <v>142</v>
      </c>
      <c r="N10" s="15">
        <v>-146</v>
      </c>
      <c r="O10" s="16">
        <f t="shared" si="1"/>
        <v>142</v>
      </c>
      <c r="P10" s="178">
        <v>2</v>
      </c>
      <c r="Q10" s="17">
        <f t="shared" si="2"/>
        <v>254</v>
      </c>
      <c r="R10" s="30">
        <f>IF(E10="","",IF(A10="H",10^(0.794358141*LOG(E10/174.393)^2)*Q10,IF(A10="F",10^(0.89726074*LOG(E10/148.026)^2)*Q10,"")))</f>
        <v>342.97321469773379</v>
      </c>
      <c r="S10" s="19" t="str">
        <f t="shared" si="3"/>
        <v>NAT +</v>
      </c>
      <c r="T10" s="20">
        <f t="shared" si="6"/>
        <v>14</v>
      </c>
      <c r="U10" s="21" t="str">
        <f>IF(E10="","",IF(A10="H",IF(OR(D10="SEN",D10&lt;1995),VLOOKUP(E10,[1]Feuil1!$A$11:$F$29,6),IF(AND(D10&gt;1994,D10&lt;1998),VLOOKUP(E10,[1]Feuil1!$A$11:$F$29,5),IF(AND(D10&gt;1997,D10&lt;2000),VLOOKUP(E10,[1]Feuil1!$A$11:$F$29,4),IF(AND(D10&gt;1999,D10&lt;2002),VLOOKUP(E10,[1]Feuil1!$A$11:$F$29,3),VLOOKUP(E10,[1]Feuil1!$A$11:$F$29,2))))),IF(OR(D10="SEN",D10&lt;1995),VLOOKUP(E10,[1]Feuil1!$G$11:$L$25,6),IF(AND(D10&gt;1994,D10&lt;1998),VLOOKUP(E10,[1]Feuil1!$G$11:$L$25,5),IF(AND(D10&gt;1997,D10&lt;2000),VLOOKUP(E10,[1]Feuil1!$G$11:$L$25,4),IF(AND(D10&gt;1999,D10&lt;2002),VLOOKUP(E10,[1]Feuil1!$G$11:$L$25,3),VLOOKUP(E10,[1]Feuil1!$G$11:$L$25,2)))))))</f>
        <v>S69</v>
      </c>
      <c r="V10" s="163" t="s">
        <v>1</v>
      </c>
      <c r="W10" s="164">
        <f>Q10-HLOOKUP(U10,[1]Feuil1!$C$1:$BL$10,2,FALSE)</f>
        <v>124</v>
      </c>
      <c r="X10" s="164">
        <f>Q10-HLOOKUP(U10,[1]Feuil1!$C$1:$BL$10,3,FALSE)</f>
        <v>104</v>
      </c>
      <c r="Y10" s="164">
        <f>Q10-HLOOKUP(U10,[1]Feuil1!$C$1:$BL$10,4,FALSE)</f>
        <v>84</v>
      </c>
      <c r="Z10" s="164">
        <f>Q10-HLOOKUP(U10,[1]Feuil1!$C$1:$BL$10,5,FALSE)</f>
        <v>64</v>
      </c>
      <c r="AA10" s="164">
        <f>Q10-HLOOKUP(U10,[1]Feuil1!$C$1:$BL$10,6,FALSE)</f>
        <v>34</v>
      </c>
      <c r="AB10" s="164">
        <f>Q10-HLOOKUP(U10,[1]Feuil1!$C$1:$BL$10,7,FALSE)</f>
        <v>14</v>
      </c>
      <c r="AC10" s="164">
        <f>Q10-HLOOKUP(U10,[1]Feuil1!$C$1:$BL$10,8,FALSE)</f>
        <v>-6</v>
      </c>
      <c r="AD10" s="164">
        <f>Q10-HLOOKUP(U10,[1]Feuil1!$C$1:$BL$10,9,FALSE)</f>
        <v>-21</v>
      </c>
      <c r="AE10" s="141">
        <f>Q10-HLOOKUP(U10,[1]Feuil1!$C$1:$BL$10,10,FALSE)</f>
        <v>-36</v>
      </c>
      <c r="AF10" s="141"/>
      <c r="AG10" s="141"/>
      <c r="AH10" s="141"/>
      <c r="AI10" s="141"/>
      <c r="AJ10" s="141"/>
      <c r="AK10" s="141"/>
      <c r="AL10" s="141" t="str">
        <f t="shared" si="5"/>
        <v>NAT +</v>
      </c>
      <c r="AM10" s="181">
        <v>3</v>
      </c>
    </row>
    <row r="11" spans="1:50" s="24" customFormat="1" ht="20">
      <c r="A11" s="96" t="s">
        <v>56</v>
      </c>
      <c r="B11" s="162">
        <v>6</v>
      </c>
      <c r="C11" s="194" t="s">
        <v>82</v>
      </c>
      <c r="D11" s="32">
        <v>0</v>
      </c>
      <c r="E11" s="33">
        <v>66.8</v>
      </c>
      <c r="F11" s="209" t="s">
        <v>65</v>
      </c>
      <c r="G11" s="213">
        <v>105</v>
      </c>
      <c r="H11" s="213">
        <v>110</v>
      </c>
      <c r="I11" s="213">
        <v>115</v>
      </c>
      <c r="J11" s="16">
        <f t="shared" ref="J11:J18" si="7">IF(D11="","",IF(MAXA(G11:I11)&lt;=0,0,MAXA(G11:I11)))</f>
        <v>115</v>
      </c>
      <c r="K11" s="178">
        <v>2</v>
      </c>
      <c r="L11" s="213">
        <v>135</v>
      </c>
      <c r="M11" s="213">
        <v>140</v>
      </c>
      <c r="N11" s="15">
        <v>-145</v>
      </c>
      <c r="O11" s="16">
        <f t="shared" ref="O11:O18" si="8">IF(D11="","",IF(MAXA(L11:N11)&lt;=0,0,MAXA(L11:N11)))</f>
        <v>140</v>
      </c>
      <c r="P11" s="178">
        <v>3</v>
      </c>
      <c r="Q11" s="17">
        <f t="shared" si="2"/>
        <v>255</v>
      </c>
      <c r="R11" s="18">
        <f>Q11-E11*2</f>
        <v>121.4</v>
      </c>
      <c r="S11" s="19" t="str">
        <f t="shared" si="3"/>
        <v>NAT +</v>
      </c>
      <c r="T11" s="20"/>
      <c r="U11" s="21" t="str">
        <f>IF(E11="","",IF(A11="H",IF(OR(D11="SEN",D11&lt;1995),VLOOKUP(E11,[2]Feuil1!$A$11:$G$29,6),IF(AND(D11&gt;1994,D11&lt;1998),VLOOKUP(E11,[2]Feuil1!$A$11:$G$29,5),IF(AND(D11&gt;1997,D11&lt;2000),VLOOKUP(E11,[2]Feuil1!$A$11:$G$29,4),IF(AND(D11&gt;1999,D11&lt;2002),VLOOKUP(E11,[2]Feuil1!$A$11:$G$29,3),VLOOKUP(E11,[2]Feuil1!$A$11:$G$29,2))))),IF(OR(D11="SEN",D11&lt;1995),VLOOKUP(E11,[2]Feuil1!$G$11:$L$25,6),IF(AND(D11&gt;1994,D11&lt;1998),VLOOKUP(E11,[2]Feuil1!$G$11:$L$25,5),IF(AND(D11&gt;1997,D11&lt;2000),VLOOKUP(E11,[2]Feuil1!$G$11:$L$25,4),IF(AND(D11&gt;1999,D11&lt;2002),VLOOKUP(E11,[2]Feuil1!$G$11:$L$25,3),VLOOKUP(E11,[2]Feuil1!$G$11:$L$25,2)))))))</f>
        <v>S69</v>
      </c>
      <c r="V11" s="163" t="s">
        <v>1</v>
      </c>
      <c r="W11" s="164">
        <f>Q11-HLOOKUP(U11,[2]Feuil1!$C$1:$BL$10,2,FALSE)</f>
        <v>125</v>
      </c>
      <c r="X11" s="164">
        <f>Q11-HLOOKUP(U11,[2]Feuil1!$C$1:$BL$10,3,FALSE)</f>
        <v>105</v>
      </c>
      <c r="Y11" s="164">
        <f>Q11-HLOOKUP(U11,[2]Feuil1!$C$1:$BL$10,4,FALSE)</f>
        <v>85</v>
      </c>
      <c r="Z11" s="164">
        <f>Q11-HLOOKUP(U11,[2]Feuil1!$C$1:$BL$10,5,FALSE)</f>
        <v>65</v>
      </c>
      <c r="AA11" s="164">
        <f>Q11-HLOOKUP(U11,[2]Feuil1!$C$1:$BL$10,6,FALSE)</f>
        <v>35</v>
      </c>
      <c r="AB11" s="164">
        <f>Q11-HLOOKUP(U11,[2]Feuil1!$C$1:$BL$10,7,FALSE)</f>
        <v>15</v>
      </c>
      <c r="AC11" s="164">
        <f>Q11-HLOOKUP(U11,[2]Feuil1!$C$1:$BL$10,8,FALSE)</f>
        <v>-5</v>
      </c>
      <c r="AD11" s="164">
        <f>Q11-HLOOKUP(U11,[2]Feuil1!$C$1:$BL$10,9,FALSE)</f>
        <v>-20</v>
      </c>
      <c r="AE11" s="164">
        <f>Q11-HLOOKUP(U11,[2]Feuil1!$C$1:$BL$10,10,FALSE)</f>
        <v>-35</v>
      </c>
      <c r="AF11" s="141"/>
      <c r="AG11" s="141"/>
      <c r="AH11" s="141"/>
      <c r="AI11" s="141"/>
      <c r="AJ11" s="141"/>
      <c r="AK11" s="141"/>
      <c r="AL11" s="141" t="str">
        <f t="shared" si="5"/>
        <v>NAT +</v>
      </c>
      <c r="AM11" s="181">
        <v>2</v>
      </c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</row>
    <row r="12" spans="1:50" s="23" customFormat="1" ht="20">
      <c r="A12" s="96" t="s">
        <v>56</v>
      </c>
      <c r="B12" s="162"/>
      <c r="C12" s="188" t="s">
        <v>55</v>
      </c>
      <c r="D12" s="32"/>
      <c r="E12" s="37"/>
      <c r="F12" s="166"/>
      <c r="G12" s="15"/>
      <c r="H12" s="15"/>
      <c r="I12" s="15"/>
      <c r="J12" s="16" t="str">
        <f t="shared" si="7"/>
        <v/>
      </c>
      <c r="K12" s="178"/>
      <c r="L12" s="15"/>
      <c r="M12" s="15"/>
      <c r="N12" s="15"/>
      <c r="O12" s="16" t="str">
        <f t="shared" si="8"/>
        <v/>
      </c>
      <c r="P12" s="178"/>
      <c r="Q12" s="17" t="str">
        <f t="shared" si="2"/>
        <v/>
      </c>
      <c r="R12" s="18" t="e">
        <f>Q12-E12*2</f>
        <v>#VALUE!</v>
      </c>
      <c r="S12" s="19" t="str">
        <f t="shared" si="3"/>
        <v/>
      </c>
      <c r="T12" s="20" t="e">
        <f t="shared" si="6"/>
        <v>#VALUE!</v>
      </c>
      <c r="U12" s="21" t="str">
        <f>IF(E12="","",IF(A12="H",IF(OR(D12="SEN",D12&lt;1995),VLOOKUP(E12,[4]Feuil1!$A$11:$F$29,6),IF(AND(D12&gt;1994,D12&lt;1998),VLOOKUP(E12,[4]Feuil1!$A$11:$F$29,5),IF(AND(D12&gt;1997,D12&lt;2000),VLOOKUP(E12,[4]Feuil1!$A$11:$F$29,4),IF(AND(D12&gt;1999,D12&lt;2002),VLOOKUP(E12,[4]Feuil1!$A$11:$F$29,3),VLOOKUP(E12,[4]Feuil1!$A$11:$F$29,2))))),IF(OR(D12="SEN",D12&lt;1995),VLOOKUP(E12,[4]Feuil1!$G$11:$L$25,6),IF(AND(D12&gt;1994,D12&lt;1998),VLOOKUP(E12,[4]Feuil1!$G$11:$L$25,5),IF(AND(D12&gt;1997,D12&lt;2000),VLOOKUP(E12,[4]Feuil1!$G$11:$L$25,4),IF(AND(D12&gt;1999,D12&lt;2002),VLOOKUP(E12,[4]Feuil1!$G$11:$L$25,3),VLOOKUP(E12,[4]Feuil1!$G$11:$L$25,2)))))))</f>
        <v/>
      </c>
      <c r="V12" s="167" t="s">
        <v>1</v>
      </c>
      <c r="W12" s="164" t="e">
        <f>Q12-HLOOKUP(U12,[4]Feuil1!$C$1:$BL$10,2,FALSE)</f>
        <v>#VALUE!</v>
      </c>
      <c r="X12" s="164" t="e">
        <f>Q12-HLOOKUP(U12,[4]Feuil1!$C$1:$BL$10,3,FALSE)</f>
        <v>#VALUE!</v>
      </c>
      <c r="Y12" s="164" t="e">
        <f>Q12-HLOOKUP(U12,[4]Feuil1!$C$1:$BL$10,4,FALSE)</f>
        <v>#VALUE!</v>
      </c>
      <c r="Z12" s="164" t="e">
        <f>Q12-HLOOKUP(U12,[4]Feuil1!$C$1:$BL$10,5,FALSE)</f>
        <v>#VALUE!</v>
      </c>
      <c r="AA12" s="164" t="e">
        <f>Q12-HLOOKUP(U12,[4]Feuil1!$C$1:$BL$10,6,FALSE)</f>
        <v>#VALUE!</v>
      </c>
      <c r="AB12" s="164" t="e">
        <f>Q12-HLOOKUP(U12,[4]Feuil1!$C$1:$BL$10,7,FALSE)</f>
        <v>#VALUE!</v>
      </c>
      <c r="AC12" s="164" t="e">
        <f>Q12-HLOOKUP(U12,[4]Feuil1!$C$1:$BL$10,8,FALSE)</f>
        <v>#VALUE!</v>
      </c>
      <c r="AD12" s="164" t="e">
        <f>Q12-HLOOKUP(U12,[4]Feuil1!$C$1:$BL$10,9,FALSE)</f>
        <v>#VALUE!</v>
      </c>
      <c r="AE12" s="164" t="e">
        <f>Q12-HLOOKUP(U12,[4]Feuil1!$C$1:$BL$10,10,FALSE)</f>
        <v>#VALUE!</v>
      </c>
      <c r="AF12" s="141"/>
      <c r="AG12" s="141"/>
      <c r="AH12" s="141"/>
      <c r="AI12" s="141"/>
      <c r="AJ12" s="141"/>
      <c r="AK12" s="141"/>
      <c r="AL12" s="141" t="e">
        <f>IF(AE12&gt;=0,$AE$4,IF(AD12&gt;=0,$AD$4,IF(AC12&gt;=0,$AC$4,IF(AB12&gt;=0,$AB$4,IF(AA12&gt;=0,$AA$4,IF(Z12&gt;=0,$Z$4,IF(Y12&gt;=0,$Y$4,IF(X12&gt;=0,$X$4,$W$4))))))))</f>
        <v>#VALUE!</v>
      </c>
      <c r="AM12" s="181"/>
    </row>
    <row r="13" spans="1:50" s="23" customFormat="1" ht="20">
      <c r="A13" s="96" t="s">
        <v>56</v>
      </c>
      <c r="B13" s="165">
        <v>1</v>
      </c>
      <c r="C13" s="194" t="s">
        <v>68</v>
      </c>
      <c r="D13" s="32">
        <v>0</v>
      </c>
      <c r="E13" s="33">
        <v>75.819999999999993</v>
      </c>
      <c r="F13" s="209" t="s">
        <v>58</v>
      </c>
      <c r="G13" s="213">
        <v>100</v>
      </c>
      <c r="H13" s="15">
        <v>-103</v>
      </c>
      <c r="I13" s="213">
        <v>103</v>
      </c>
      <c r="J13" s="16">
        <f t="shared" si="7"/>
        <v>103</v>
      </c>
      <c r="K13" s="178">
        <v>5</v>
      </c>
      <c r="L13" s="15">
        <v>-120</v>
      </c>
      <c r="M13" s="15">
        <v>-120</v>
      </c>
      <c r="N13" s="213">
        <v>120</v>
      </c>
      <c r="O13" s="16">
        <f t="shared" si="8"/>
        <v>120</v>
      </c>
      <c r="P13" s="178">
        <v>5</v>
      </c>
      <c r="Q13" s="17">
        <f t="shared" si="2"/>
        <v>223</v>
      </c>
      <c r="R13" s="30">
        <f>IF(E13="","",IF(A13="H",10^(0.794358141*LOG(E13/174.393)^2)*Q13,IF(A13="F",10^(0.89726074*LOG(E13/148.026)^2)*Q13,"")))</f>
        <v>283.3050283958562</v>
      </c>
      <c r="S13" s="19" t="str">
        <f t="shared" si="3"/>
        <v>IRG +</v>
      </c>
      <c r="T13" s="20">
        <f>IF(AE13&gt;=0,AE13,IF(AD13&gt;=0,AD13,IF(AC13&gt;=0,AC13,IF(AB13&gt;=0,AB13,IF(AA13&gt;=0,AA13,IF(Z13&gt;=0,Z13,IF(Y13&gt;=0,Y13,IF(X13&gt;=0,X13,W13))))))))</f>
        <v>13</v>
      </c>
      <c r="U13" s="21" t="str">
        <f>IF(E13="","",IF(A13="H",IF(OR(D13="SEN",D13&lt;1995),VLOOKUP(E13,[5]Feuil1!$A$11:$F$29,6),IF(AND(D13&gt;1994,D13&lt;1998),VLOOKUP(E13,[5]Feuil1!$A$11:$F$29,5),IF(AND(D13&gt;1997,D13&lt;2000),VLOOKUP(E13,[5]Feuil1!$A$11:$F$29,4),IF(AND(D13&gt;1999,D13&lt;2002),VLOOKUP(E13,[5]Feuil1!$A$11:$F$29,3),VLOOKUP(E13,[5]Feuil1!$A$11:$F$29,2))))),IF(OR(D13="SEN",D13&lt;1995),VLOOKUP(E13,[5]Feuil1!$G$11:$L$25,6),IF(AND(D13&gt;1994,D13&lt;1998),VLOOKUP(E13,[5]Feuil1!$G$11:$L$25,5),IF(AND(D13&gt;1997,D13&lt;2000),VLOOKUP(E13,[5]Feuil1!$G$11:$L$25,4),IF(AND(D13&gt;1999,D13&lt;2002),VLOOKUP(E13,[5]Feuil1!$G$11:$L$25,3),VLOOKUP(E13,[5]Feuil1!$G$11:$L$25,2)))))))</f>
        <v>S77</v>
      </c>
      <c r="V13" s="163" t="s">
        <v>1</v>
      </c>
      <c r="W13" s="168">
        <f>Q13-HLOOKUP(U13,[6]Feuil1!$C$1:$BJ$10,2,FALSE)</f>
        <v>73</v>
      </c>
      <c r="X13" s="168">
        <f>Q13-HLOOKUP(U13,[6]Feuil1!$C$1:$BJ$10,3,FALSE)</f>
        <v>53</v>
      </c>
      <c r="Y13" s="168">
        <f>Q13-HLOOKUP(U13,[6]Feuil1!$C$1:$BJ$10,4,FALSE)</f>
        <v>33</v>
      </c>
      <c r="Z13" s="168">
        <f>Q13-HLOOKUP(U13,[6]Feuil1!$C$1:$BJ$10,5,FALSE)</f>
        <v>13</v>
      </c>
      <c r="AA13" s="168">
        <f>Q13-HLOOKUP(U13,[6]Feuil1!$C$1:$BJ$10,6,FALSE)</f>
        <v>-17</v>
      </c>
      <c r="AB13" s="168">
        <f>Q13-HLOOKUP(U13,[6]Feuil1!$C$1:$BJ$10,7,FALSE)</f>
        <v>-42</v>
      </c>
      <c r="AC13" s="168">
        <f>Q13-HLOOKUP(U13,[6]Feuil1!$C$1:$BJ$10,8,FALSE)</f>
        <v>-62</v>
      </c>
      <c r="AD13" s="168">
        <f>Q13-HLOOKUP(U13,[6]Feuil1!$C$1:$BJ$10,9,FALSE)</f>
        <v>-82</v>
      </c>
      <c r="AE13" s="141">
        <f>Q13-HLOOKUP(U13,[6]Feuil1!$C$1:$BJ$10,10,FALSE)</f>
        <v>-97</v>
      </c>
      <c r="AF13" s="141"/>
      <c r="AG13" s="141"/>
      <c r="AH13" s="141"/>
      <c r="AI13" s="141"/>
      <c r="AJ13" s="141"/>
      <c r="AK13" s="141"/>
      <c r="AL13" s="141" t="str">
        <f t="shared" ref="AL13" si="9">IF(AE13&gt;=0,$AE$4,IF(AD13&gt;=0,$AD$4,IF(AC13&gt;=0,$AC$4,IF(AB13&gt;=0,$AB$4,IF(AA13&gt;=0,$AA$4,IF(Z13&gt;=0,$Z$4,IF(Y13&gt;=0,$Y$4,IF(X13&gt;=0,$X$4,$W$4))))))))</f>
        <v>IRG +</v>
      </c>
      <c r="AM13" s="182">
        <v>5</v>
      </c>
    </row>
    <row r="14" spans="1:50" s="24" customFormat="1" ht="20">
      <c r="A14" s="96" t="s">
        <v>56</v>
      </c>
      <c r="B14" s="162">
        <v>2</v>
      </c>
      <c r="C14" s="194" t="s">
        <v>71</v>
      </c>
      <c r="D14" s="32">
        <v>0</v>
      </c>
      <c r="E14" s="33">
        <v>76.44</v>
      </c>
      <c r="F14" s="209" t="s">
        <v>63</v>
      </c>
      <c r="G14" s="213">
        <v>117</v>
      </c>
      <c r="H14" s="213">
        <v>123</v>
      </c>
      <c r="I14" s="15">
        <v>-126</v>
      </c>
      <c r="J14" s="16">
        <f t="shared" si="7"/>
        <v>123</v>
      </c>
      <c r="K14" s="178">
        <v>1</v>
      </c>
      <c r="L14" s="213">
        <v>148</v>
      </c>
      <c r="M14" s="213">
        <v>155</v>
      </c>
      <c r="N14" s="15">
        <v>-162</v>
      </c>
      <c r="O14" s="16">
        <f t="shared" si="8"/>
        <v>155</v>
      </c>
      <c r="P14" s="178">
        <v>1</v>
      </c>
      <c r="Q14" s="17">
        <f t="shared" si="2"/>
        <v>278</v>
      </c>
      <c r="R14" s="18">
        <f>Q14-E14*2</f>
        <v>125.12</v>
      </c>
      <c r="S14" s="19" t="str">
        <f t="shared" si="3"/>
        <v>NAT +</v>
      </c>
      <c r="T14" s="20"/>
      <c r="U14" s="21" t="str">
        <f>IF(E14="","",IF(A14="H",IF(OR(D14="SEN",D14&lt;1995),VLOOKUP(E14,[2]Feuil1!$A$11:$G$29,6),IF(AND(D14&gt;1994,D14&lt;1998),VLOOKUP(E14,[2]Feuil1!$A$11:$G$29,5),IF(AND(D14&gt;1997,D14&lt;2000),VLOOKUP(E14,[2]Feuil1!$A$11:$G$29,4),IF(AND(D14&gt;1999,D14&lt;2002),VLOOKUP(E14,[2]Feuil1!$A$11:$G$29,3),VLOOKUP(E14,[2]Feuil1!$A$11:$G$29,2))))),IF(OR(D14="SEN",D14&lt;1995),VLOOKUP(E14,[2]Feuil1!$G$11:$L$25,6),IF(AND(D14&gt;1994,D14&lt;1998),VLOOKUP(E14,[2]Feuil1!$G$11:$L$25,5),IF(AND(D14&gt;1997,D14&lt;2000),VLOOKUP(E14,[2]Feuil1!$G$11:$L$25,4),IF(AND(D14&gt;1999,D14&lt;2002),VLOOKUP(E14,[2]Feuil1!$G$11:$L$25,3),VLOOKUP(E14,[2]Feuil1!$G$11:$L$25,2)))))))</f>
        <v>S77</v>
      </c>
      <c r="V14" s="163" t="s">
        <v>1</v>
      </c>
      <c r="W14" s="164">
        <f>Q14-HLOOKUP(U14,[2]Feuil1!$C$1:$BL$10,2,FALSE)</f>
        <v>128</v>
      </c>
      <c r="X14" s="164">
        <f>Q14-HLOOKUP(U14,[2]Feuil1!$C$1:$BL$10,3,FALSE)</f>
        <v>108</v>
      </c>
      <c r="Y14" s="164">
        <f>Q14-HLOOKUP(U14,[2]Feuil1!$C$1:$BL$10,4,FALSE)</f>
        <v>88</v>
      </c>
      <c r="Z14" s="164">
        <f>Q14-HLOOKUP(U14,[2]Feuil1!$C$1:$BL$10,5,FALSE)</f>
        <v>68</v>
      </c>
      <c r="AA14" s="164">
        <f>Q14-HLOOKUP(U14,[2]Feuil1!$C$1:$BL$10,6,FALSE)</f>
        <v>38</v>
      </c>
      <c r="AB14" s="164">
        <f>Q14-HLOOKUP(U14,[2]Feuil1!$C$1:$BL$10,7,FALSE)</f>
        <v>13</v>
      </c>
      <c r="AC14" s="164">
        <f>Q14-HLOOKUP(U14,[2]Feuil1!$C$1:$BL$10,8,FALSE)</f>
        <v>-7</v>
      </c>
      <c r="AD14" s="164">
        <f>Q14-HLOOKUP(U14,[2]Feuil1!$C$1:$BL$10,9,FALSE)</f>
        <v>-27</v>
      </c>
      <c r="AE14" s="164">
        <f>Q14-HLOOKUP(U14,[2]Feuil1!$C$1:$BL$10,10,FALSE)</f>
        <v>-42</v>
      </c>
      <c r="AF14" s="141"/>
      <c r="AG14" s="141"/>
      <c r="AH14" s="141"/>
      <c r="AI14" s="141"/>
      <c r="AJ14" s="141"/>
      <c r="AK14" s="141"/>
      <c r="AL14" s="141" t="str">
        <f t="shared" si="5"/>
        <v>NAT +</v>
      </c>
      <c r="AM14" s="181">
        <v>1</v>
      </c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</row>
    <row r="15" spans="1:50" s="23" customFormat="1" ht="20">
      <c r="A15" s="96" t="s">
        <v>56</v>
      </c>
      <c r="B15" s="166">
        <v>3</v>
      </c>
      <c r="C15" s="194" t="s">
        <v>69</v>
      </c>
      <c r="D15" s="32">
        <v>0</v>
      </c>
      <c r="E15" s="37">
        <v>75.56</v>
      </c>
      <c r="F15" s="209" t="s">
        <v>58</v>
      </c>
      <c r="G15" s="15">
        <v>-97</v>
      </c>
      <c r="H15" s="15">
        <v>-97</v>
      </c>
      <c r="I15" s="213">
        <v>97</v>
      </c>
      <c r="J15" s="16">
        <f t="shared" si="7"/>
        <v>97</v>
      </c>
      <c r="K15" s="178">
        <v>6</v>
      </c>
      <c r="L15" s="213">
        <v>117</v>
      </c>
      <c r="M15" s="213">
        <v>122</v>
      </c>
      <c r="N15" s="213">
        <v>127</v>
      </c>
      <c r="O15" s="16">
        <f t="shared" si="8"/>
        <v>127</v>
      </c>
      <c r="P15" s="178">
        <v>4</v>
      </c>
      <c r="Q15" s="17">
        <f t="shared" si="2"/>
        <v>224</v>
      </c>
      <c r="R15" s="30">
        <f>IF(E15="","",IF(A15="H",10^(0.794358141*LOG(E15/174.393)^2)*Q15,IF(A15="F",10^(0.89726074*LOG(E15/148.026)^2)*Q15,"")))</f>
        <v>285.13897039189158</v>
      </c>
      <c r="S15" s="19" t="str">
        <f t="shared" si="3"/>
        <v>IRG +</v>
      </c>
      <c r="T15" s="20">
        <f>IF(AE15&gt;=0,AE15,IF(AD15&gt;=0,AD15,IF(AC15&gt;=0,AC15,IF(AB15&gt;=0,AB15,IF(AA15&gt;=0,AA15,IF(Z15&gt;=0,Z15,IF(Y15&gt;=0,Y15,IF(X15&gt;=0,X15,W15))))))))</f>
        <v>14</v>
      </c>
      <c r="U15" s="21" t="str">
        <f>IF(E15="","",IF(A15="H",IF(OR(D15="SEN",D15&lt;1995),VLOOKUP(E15,[5]Feuil1!$A$11:$F$29,6),IF(AND(D15&gt;1994,D15&lt;1998),VLOOKUP(E15,[5]Feuil1!$A$11:$F$29,5),IF(AND(D15&gt;1997,D15&lt;2000),VLOOKUP(E15,[5]Feuil1!$A$11:$F$29,4),IF(AND(D15&gt;1999,D15&lt;2002),VLOOKUP(E15,[5]Feuil1!$A$11:$F$29,3),VLOOKUP(E15,[5]Feuil1!$A$11:$F$29,2))))),IF(OR(D15="SEN",D15&lt;1995),VLOOKUP(E15,[5]Feuil1!$G$11:$L$25,6),IF(AND(D15&gt;1994,D15&lt;1998),VLOOKUP(E15,[5]Feuil1!$G$11:$L$25,5),IF(AND(D15&gt;1997,D15&lt;2000),VLOOKUP(E15,[5]Feuil1!$G$11:$L$25,4),IF(AND(D15&gt;1999,D15&lt;2002),VLOOKUP(E15,[5]Feuil1!$G$11:$L$25,3),VLOOKUP(E15,[5]Feuil1!$G$11:$L$25,2)))))))</f>
        <v>S77</v>
      </c>
      <c r="V15" s="163" t="s">
        <v>1</v>
      </c>
      <c r="W15" s="168">
        <f>Q15-HLOOKUP(U15,[6]Feuil1!$C$1:$BJ$10,2,FALSE)</f>
        <v>74</v>
      </c>
      <c r="X15" s="168">
        <f>Q15-HLOOKUP(U15,[6]Feuil1!$C$1:$BJ$10,3,FALSE)</f>
        <v>54</v>
      </c>
      <c r="Y15" s="168">
        <f>Q15-HLOOKUP(U15,[6]Feuil1!$C$1:$BJ$10,4,FALSE)</f>
        <v>34</v>
      </c>
      <c r="Z15" s="168">
        <f>Q15-HLOOKUP(U15,[6]Feuil1!$C$1:$BJ$10,5,FALSE)</f>
        <v>14</v>
      </c>
      <c r="AA15" s="168">
        <f>Q15-HLOOKUP(U15,[6]Feuil1!$C$1:$BJ$10,6,FALSE)</f>
        <v>-16</v>
      </c>
      <c r="AB15" s="168">
        <f>Q15-HLOOKUP(U15,[6]Feuil1!$C$1:$BJ$10,7,FALSE)</f>
        <v>-41</v>
      </c>
      <c r="AC15" s="168">
        <f>Q15-HLOOKUP(U15,[6]Feuil1!$C$1:$BJ$10,8,FALSE)</f>
        <v>-61</v>
      </c>
      <c r="AD15" s="168">
        <f>Q15-HLOOKUP(U15,[6]Feuil1!$C$1:$BJ$10,9,FALSE)</f>
        <v>-81</v>
      </c>
      <c r="AE15" s="141">
        <f>Q15-HLOOKUP(U15,[6]Feuil1!$C$1:$BJ$10,10,FALSE)</f>
        <v>-96</v>
      </c>
      <c r="AF15" s="141"/>
      <c r="AG15" s="141"/>
      <c r="AH15" s="141"/>
      <c r="AI15" s="141"/>
      <c r="AJ15" s="141"/>
      <c r="AK15" s="141"/>
      <c r="AL15" s="141" t="str">
        <f>IF(AE15&gt;=0,$AE$4,IF(AD15&gt;=0,$AD$4,IF(AC15&gt;=0,$AC$4,IF(AB15&gt;=0,$AB$4,IF(AA15&gt;=0,$AA$4,IF(Z15&gt;=0,$Z$4,IF(Y15&gt;=0,$Y$4,IF(X15&gt;=0,$X$4,$W$4))))))))</f>
        <v>IRG +</v>
      </c>
      <c r="AM15" s="183">
        <v>4</v>
      </c>
    </row>
    <row r="16" spans="1:50" s="23" customFormat="1" ht="20">
      <c r="A16" s="96" t="s">
        <v>56</v>
      </c>
      <c r="B16" s="162">
        <v>4</v>
      </c>
      <c r="C16" s="194" t="s">
        <v>87</v>
      </c>
      <c r="D16" s="32">
        <v>0</v>
      </c>
      <c r="E16" s="33">
        <v>73.25</v>
      </c>
      <c r="F16" s="209" t="s">
        <v>61</v>
      </c>
      <c r="G16" s="213">
        <v>105</v>
      </c>
      <c r="H16" s="213">
        <v>110</v>
      </c>
      <c r="I16" s="29">
        <v>-115</v>
      </c>
      <c r="J16" s="16">
        <f t="shared" si="7"/>
        <v>110</v>
      </c>
      <c r="K16" s="178">
        <v>4</v>
      </c>
      <c r="L16" s="15">
        <v>-130</v>
      </c>
      <c r="M16" s="213">
        <v>130</v>
      </c>
      <c r="N16" s="15">
        <v>-138</v>
      </c>
      <c r="O16" s="16">
        <f t="shared" si="8"/>
        <v>130</v>
      </c>
      <c r="P16" s="178">
        <v>3</v>
      </c>
      <c r="Q16" s="17">
        <f t="shared" si="2"/>
        <v>240</v>
      </c>
      <c r="R16" s="18">
        <f>Q16-E16*2</f>
        <v>93.5</v>
      </c>
      <c r="S16" s="19">
        <f>IF(D16="","",AL20)</f>
        <v>0</v>
      </c>
      <c r="T16" s="20">
        <f>IF(AE20&gt;=0,AE20,IF(AD20&gt;=0,AD20,IF(AC20&gt;=0,AC20,IF(AB20&gt;=0,AB20,IF(AA20&gt;=0,AA20,IF(Z20&gt;=0,Z20,IF(Y20&gt;=0,Y20,IF(X20&gt;=0,X20,W20))))))))</f>
        <v>0</v>
      </c>
      <c r="U16" s="21" t="str">
        <f>IF(E16="","",IF(A16="H",IF(OR(D16="SEN",D16&lt;1995),VLOOKUP(E16,[2]Feuil1!$A$11:$F$29,6),IF(AND(D16&gt;1994,D16&lt;1998),VLOOKUP(E16,[2]Feuil1!$A$11:$F$29,5),IF(AND(D16&gt;1997,D16&lt;2000),VLOOKUP(E16,[2]Feuil1!$A$11:$F$29,4),IF(AND(D16&gt;1999,D16&lt;2002),VLOOKUP(E16,[2]Feuil1!$A$11:$F$29,3),VLOOKUP(E16,[2]Feuil1!$A$11:$F$29,2))))),IF(OR(D16="SEN",D16&lt;1995),VLOOKUP(E16,[2]Feuil1!$G$11:$L$25,6),IF(AND(D16&gt;1994,D16&lt;1998),VLOOKUP(E16,[2]Feuil1!$G$11:$L$25,5),IF(AND(D16&gt;1997,D16&lt;2000),VLOOKUP(E16,[2]Feuil1!$G$11:$L$25,4),IF(AND(D16&gt;1999,D16&lt;2002),VLOOKUP(E16,[2]Feuil1!$G$11:$L$25,3),VLOOKUP(E16,[2]Feuil1!$G$11:$L$25,2)))))))</f>
        <v>S77</v>
      </c>
      <c r="V16" s="163" t="s">
        <v>1</v>
      </c>
      <c r="W16" s="168" t="e">
        <f>#REF!-HLOOKUP(#REF!,[6]Feuil1!$C$1:$BJ$10,2,FALSE)</f>
        <v>#REF!</v>
      </c>
      <c r="X16" s="168" t="e">
        <f>#REF!-HLOOKUP(#REF!,[6]Feuil1!$C$1:$BJ$10,3,FALSE)</f>
        <v>#REF!</v>
      </c>
      <c r="Y16" s="168" t="e">
        <f>#REF!-HLOOKUP(#REF!,[6]Feuil1!$C$1:$BJ$10,4,FALSE)</f>
        <v>#REF!</v>
      </c>
      <c r="Z16" s="168" t="e">
        <f>#REF!-HLOOKUP(#REF!,[6]Feuil1!$C$1:$BJ$10,5,FALSE)</f>
        <v>#REF!</v>
      </c>
      <c r="AA16" s="168" t="e">
        <f>#REF!-HLOOKUP(#REF!,[6]Feuil1!$C$1:$BJ$10,6,FALSE)</f>
        <v>#REF!</v>
      </c>
      <c r="AB16" s="168" t="e">
        <f>#REF!-HLOOKUP(#REF!,[6]Feuil1!$C$1:$BJ$10,7,FALSE)</f>
        <v>#REF!</v>
      </c>
      <c r="AC16" s="168" t="e">
        <f>#REF!-HLOOKUP(#REF!,[6]Feuil1!$C$1:$BJ$10,8,FALSE)</f>
        <v>#REF!</v>
      </c>
      <c r="AD16" s="168" t="e">
        <f>#REF!-HLOOKUP(#REF!,[6]Feuil1!$C$1:$BJ$10,9,FALSE)</f>
        <v>#REF!</v>
      </c>
      <c r="AE16" s="141" t="e">
        <f>#REF!-HLOOKUP(#REF!,[6]Feuil1!$C$1:$BJ$10,10,FALSE)</f>
        <v>#REF!</v>
      </c>
      <c r="AF16" s="141"/>
      <c r="AG16" s="141"/>
      <c r="AH16" s="141"/>
      <c r="AI16" s="141"/>
      <c r="AJ16" s="141"/>
      <c r="AK16" s="141"/>
      <c r="AL16" s="141" t="e">
        <f>IF(AE16&gt;=0,$AE$4,IF(AD16&gt;=0,$AD$4,IF(AC16&gt;=0,$AC$4,IF(AB16&gt;=0,$AB$4,IF(AA16&gt;=0,$AA$4,IF(Z16&gt;=0,$Z$4,IF(Y16&gt;=0,$Y$4,IF(X16&gt;=0,$X$4,$W$4))))))))</f>
        <v>#REF!</v>
      </c>
      <c r="AM16" s="181">
        <v>3</v>
      </c>
    </row>
    <row r="17" spans="1:50" s="23" customFormat="1" ht="20">
      <c r="A17" s="96" t="s">
        <v>56</v>
      </c>
      <c r="B17" s="162">
        <v>5</v>
      </c>
      <c r="C17" s="194" t="s">
        <v>86</v>
      </c>
      <c r="D17" s="32">
        <v>0</v>
      </c>
      <c r="E17" s="33">
        <v>74.930000000000007</v>
      </c>
      <c r="F17" s="209" t="s">
        <v>65</v>
      </c>
      <c r="G17" s="213">
        <v>107</v>
      </c>
      <c r="H17" s="213">
        <v>112</v>
      </c>
      <c r="I17" s="15">
        <v>-116</v>
      </c>
      <c r="J17" s="16">
        <f t="shared" si="7"/>
        <v>112</v>
      </c>
      <c r="K17" s="178">
        <v>2</v>
      </c>
      <c r="L17" s="213">
        <v>137</v>
      </c>
      <c r="M17" s="213">
        <v>142</v>
      </c>
      <c r="N17" s="15">
        <v>-146</v>
      </c>
      <c r="O17" s="16">
        <f t="shared" si="8"/>
        <v>142</v>
      </c>
      <c r="P17" s="178">
        <v>2</v>
      </c>
      <c r="Q17" s="17">
        <f t="shared" si="2"/>
        <v>254</v>
      </c>
      <c r="R17" s="18">
        <f>Q17-E17*2</f>
        <v>104.13999999999999</v>
      </c>
      <c r="S17" s="19">
        <f>IF(D17="","",AL21)</f>
        <v>0</v>
      </c>
      <c r="T17" s="20"/>
      <c r="U17" s="21" t="str">
        <f>IF(E17="","",IF(A17="H",IF(OR(D17="SEN",D17&lt;1995),VLOOKUP(E17,[2]Feuil1!$A$11:$F$29,6),IF(AND(D17&gt;1994,D17&lt;1998),VLOOKUP(E17,[2]Feuil1!$A$11:$F$29,5),IF(AND(D17&gt;1997,D17&lt;2000),VLOOKUP(E17,[2]Feuil1!$A$11:$F$29,4),IF(AND(D17&gt;1999,D17&lt;2002),VLOOKUP(E17,[2]Feuil1!$A$11:$F$29,3),VLOOKUP(E17,[2]Feuil1!$A$11:$F$29,2))))),IF(OR(D17="SEN",D17&lt;1995),VLOOKUP(E17,[2]Feuil1!$G$11:$L$25,6),IF(AND(D17&gt;1994,D17&lt;1998),VLOOKUP(E17,[2]Feuil1!$G$11:$L$25,5),IF(AND(D17&gt;1997,D17&lt;2000),VLOOKUP(E17,[2]Feuil1!$G$11:$L$25,4),IF(AND(D17&gt;1999,D17&lt;2002),VLOOKUP(E17,[2]Feuil1!$G$11:$L$25,3),VLOOKUP(E17,[2]Feuil1!$G$11:$L$25,2)))))))</f>
        <v>S77</v>
      </c>
      <c r="V17" s="167" t="s">
        <v>1</v>
      </c>
      <c r="W17" s="164" t="e">
        <f>#REF!-HLOOKUP(#REF!,[2]Feuil1!$C$1:$BL$10,2,FALSE)</f>
        <v>#REF!</v>
      </c>
      <c r="X17" s="164" t="e">
        <f>#REF!-HLOOKUP(#REF!,[2]Feuil1!$C$1:$BL$10,3,FALSE)</f>
        <v>#REF!</v>
      </c>
      <c r="Y17" s="164" t="e">
        <f>#REF!-HLOOKUP(#REF!,[2]Feuil1!$C$1:$BL$10,4,FALSE)</f>
        <v>#REF!</v>
      </c>
      <c r="Z17" s="164" t="e">
        <f>#REF!-HLOOKUP(#REF!,[2]Feuil1!$C$1:$BL$10,5,FALSE)</f>
        <v>#REF!</v>
      </c>
      <c r="AA17" s="164" t="e">
        <f>#REF!-HLOOKUP(#REF!,[2]Feuil1!$C$1:$BL$10,6,FALSE)</f>
        <v>#REF!</v>
      </c>
      <c r="AB17" s="164" t="e">
        <f>#REF!-HLOOKUP(#REF!,[2]Feuil1!$C$1:$BL$10,7,FALSE)</f>
        <v>#REF!</v>
      </c>
      <c r="AC17" s="164" t="e">
        <f>#REF!-HLOOKUP(#REF!,[2]Feuil1!$C$1:$BL$10,8,FALSE)</f>
        <v>#REF!</v>
      </c>
      <c r="AD17" s="164" t="e">
        <f>#REF!-HLOOKUP(#REF!,[2]Feuil1!$C$1:$BL$10,9,FALSE)</f>
        <v>#REF!</v>
      </c>
      <c r="AE17" s="164" t="e">
        <f>#REF!-HLOOKUP(#REF!,[2]Feuil1!$C$1:$BL$10,10,FALSE)</f>
        <v>#REF!</v>
      </c>
      <c r="AF17" s="141"/>
      <c r="AG17" s="141"/>
      <c r="AH17" s="141"/>
      <c r="AI17" s="141"/>
      <c r="AJ17" s="141"/>
      <c r="AK17" s="141"/>
      <c r="AL17" s="141" t="e">
        <f>IF(AE17&gt;=0,$AE$4,IF(AD17&gt;=0,$AD$4,IF(AC17&gt;=0,$AC$4,IF(AB17&gt;=0,$AB$4,IF(AA17&gt;=0,$AA$4,IF(Z17&gt;=0,$Z$4,IF(Y17&gt;=0,$Y$4,IF(X17&gt;=0,$X$4,$W$4))))))))</f>
        <v>#REF!</v>
      </c>
      <c r="AM17" s="181">
        <v>2</v>
      </c>
    </row>
    <row r="18" spans="1:50" s="23" customFormat="1" ht="21" thickBot="1">
      <c r="A18" s="98" t="s">
        <v>56</v>
      </c>
      <c r="B18" s="169">
        <v>6</v>
      </c>
      <c r="C18" s="207" t="s">
        <v>85</v>
      </c>
      <c r="D18" s="43">
        <v>0</v>
      </c>
      <c r="E18" s="44">
        <v>71.430000000000007</v>
      </c>
      <c r="F18" s="210" t="s">
        <v>65</v>
      </c>
      <c r="G18" s="214">
        <v>105</v>
      </c>
      <c r="H18" s="214">
        <v>110</v>
      </c>
      <c r="I18" s="45">
        <v>-114</v>
      </c>
      <c r="J18" s="46">
        <f t="shared" si="7"/>
        <v>110</v>
      </c>
      <c r="K18" s="179">
        <v>3</v>
      </c>
      <c r="L18" s="45">
        <v>-125</v>
      </c>
      <c r="M18" s="45">
        <v>-125</v>
      </c>
      <c r="N18" s="45">
        <v>-125</v>
      </c>
      <c r="O18" s="46">
        <f t="shared" si="8"/>
        <v>0</v>
      </c>
      <c r="P18" s="179" t="s">
        <v>89</v>
      </c>
      <c r="Q18" s="47">
        <f t="shared" si="2"/>
        <v>0</v>
      </c>
      <c r="R18" s="48">
        <f>Q18-E18*2</f>
        <v>-142.86000000000001</v>
      </c>
      <c r="S18" s="49" t="str">
        <f>IF(D18="","",AL30)</f>
        <v xml:space="preserve">DEB </v>
      </c>
      <c r="T18" s="50"/>
      <c r="U18" s="51" t="str">
        <f>IF(E18="","",IF(A18="H",IF(OR(D18="SEN",D18&lt;1995),VLOOKUP(E18,[2]Feuil1!$A$11:$G$29,6),IF(AND(D18&gt;1994,D18&lt;1998),VLOOKUP(E18,[2]Feuil1!$A$11:$G$29,5),IF(AND(D18&gt;1997,D18&lt;2000),VLOOKUP(E18,[2]Feuil1!$A$11:$G$29,4),IF(AND(D18&gt;1999,D18&lt;2002),VLOOKUP(E18,[2]Feuil1!$A$11:$G$29,3),VLOOKUP(E18,[2]Feuil1!$A$11:$G$29,2))))),IF(OR(D18="SEN",D18&lt;1995),VLOOKUP(E18,[2]Feuil1!$G$11:$L$25,6),IF(AND(D18&gt;1994,D18&lt;1998),VLOOKUP(E18,[2]Feuil1!$G$11:$L$25,5),IF(AND(D18&gt;1997,D18&lt;2000),VLOOKUP(E18,[2]Feuil1!$G$11:$L$25,4),IF(AND(D18&gt;1999,D18&lt;2002),VLOOKUP(E18,[2]Feuil1!$G$11:$L$25,3),VLOOKUP(E18,[2]Feuil1!$G$11:$L$25,2)))))))</f>
        <v>S77</v>
      </c>
      <c r="V18" s="170" t="s">
        <v>1</v>
      </c>
      <c r="W18" s="171" t="e">
        <f>#REF!-HLOOKUP(#REF!,[2]Feuil1!$C$1:$BL$10,2,FALSE)</f>
        <v>#REF!</v>
      </c>
      <c r="X18" s="171" t="e">
        <f>#REF!-HLOOKUP(#REF!,[2]Feuil1!$C$1:$BL$10,3,FALSE)</f>
        <v>#REF!</v>
      </c>
      <c r="Y18" s="171" t="e">
        <f>#REF!-HLOOKUP(#REF!,[2]Feuil1!$C$1:$BL$10,4,FALSE)</f>
        <v>#REF!</v>
      </c>
      <c r="Z18" s="171" t="e">
        <f>#REF!-HLOOKUP(#REF!,[2]Feuil1!$C$1:$BL$10,5,FALSE)</f>
        <v>#REF!</v>
      </c>
      <c r="AA18" s="171" t="e">
        <f>#REF!-HLOOKUP(#REF!,[2]Feuil1!$C$1:$BL$10,6,FALSE)</f>
        <v>#REF!</v>
      </c>
      <c r="AB18" s="171" t="e">
        <f>#REF!-HLOOKUP(#REF!,[2]Feuil1!$C$1:$BL$10,7,FALSE)</f>
        <v>#REF!</v>
      </c>
      <c r="AC18" s="171" t="e">
        <f>#REF!-HLOOKUP(#REF!,[2]Feuil1!$C$1:$BL$10,8,FALSE)</f>
        <v>#REF!</v>
      </c>
      <c r="AD18" s="171" t="e">
        <f>#REF!-HLOOKUP(#REF!,[2]Feuil1!$C$1:$BL$10,9,FALSE)</f>
        <v>#REF!</v>
      </c>
      <c r="AE18" s="171" t="e">
        <f>#REF!-HLOOKUP(#REF!,[2]Feuil1!$C$1:$BL$10,10,FALSE)</f>
        <v>#REF!</v>
      </c>
      <c r="AF18" s="142"/>
      <c r="AG18" s="142"/>
      <c r="AH18" s="142"/>
      <c r="AI18" s="142"/>
      <c r="AJ18" s="142"/>
      <c r="AK18" s="142"/>
      <c r="AL18" s="142" t="e">
        <f>IF(AE18&gt;=0,$AE$4,IF(AD18&gt;=0,$AD$4,IF(AC18&gt;=0,$AC$4,IF(AB18&gt;=0,$AB$4,IF(AA18&gt;=0,$AA$4,IF(Z18&gt;=0,$Z$4,IF(Y18&gt;=0,$Y$4,IF(X18&gt;=0,$X$4,$W$4))))))))</f>
        <v>#REF!</v>
      </c>
      <c r="AM18" s="184" t="s">
        <v>89</v>
      </c>
    </row>
    <row r="19" spans="1:50" s="23" customFormat="1" ht="15" thickTop="1">
      <c r="A19" s="52"/>
      <c r="B19" s="52"/>
      <c r="F19" s="54"/>
      <c r="T19" s="55"/>
      <c r="U19" s="54"/>
      <c r="AM19" s="53"/>
    </row>
    <row r="20" spans="1:50" s="23" customFormat="1" ht="18">
      <c r="A20" s="52"/>
      <c r="B20" s="243" t="s">
        <v>45</v>
      </c>
      <c r="C20" s="243"/>
      <c r="D20" s="243"/>
      <c r="E20" s="240" t="s">
        <v>80</v>
      </c>
      <c r="F20" s="240"/>
      <c r="G20" s="242" t="s">
        <v>48</v>
      </c>
      <c r="H20" s="242"/>
      <c r="I20" s="105">
        <v>1</v>
      </c>
      <c r="J20" s="240" t="s">
        <v>78</v>
      </c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</row>
    <row r="21" spans="1:50" s="23" customFormat="1" ht="18">
      <c r="A21" s="52"/>
      <c r="B21" s="241"/>
      <c r="C21" s="241"/>
      <c r="D21" s="241"/>
      <c r="E21" s="244"/>
      <c r="F21" s="244"/>
      <c r="G21" s="242" t="s">
        <v>48</v>
      </c>
      <c r="H21" s="242"/>
      <c r="I21" s="104">
        <v>2</v>
      </c>
      <c r="J21" s="240" t="s">
        <v>79</v>
      </c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</row>
    <row r="22" spans="1:50" s="23" customFormat="1" ht="18">
      <c r="A22" s="52"/>
      <c r="B22" s="241" t="s">
        <v>46</v>
      </c>
      <c r="C22" s="241"/>
      <c r="D22" s="241"/>
      <c r="E22" s="240" t="s">
        <v>74</v>
      </c>
      <c r="F22" s="240"/>
      <c r="G22" s="242" t="s">
        <v>48</v>
      </c>
      <c r="H22" s="242"/>
      <c r="I22" s="106">
        <v>3</v>
      </c>
      <c r="J22" s="240" t="s">
        <v>88</v>
      </c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</row>
    <row r="23" spans="1:50" s="23" customFormat="1" ht="15">
      <c r="A23" s="52"/>
      <c r="B23" s="241"/>
      <c r="C23" s="241"/>
      <c r="D23" s="241"/>
      <c r="E23" s="240"/>
      <c r="F23" s="240"/>
      <c r="G23" s="100"/>
      <c r="H23" s="103"/>
      <c r="I23" s="103"/>
      <c r="J23" s="103"/>
      <c r="K23" s="103"/>
      <c r="L23" s="100"/>
      <c r="M23" s="103"/>
      <c r="N23" s="103"/>
      <c r="O23" s="103"/>
      <c r="P23" s="103"/>
      <c r="Q23" s="103"/>
      <c r="R23" s="103"/>
      <c r="S23" s="103"/>
      <c r="T23" s="100"/>
      <c r="U23" s="103"/>
      <c r="V23" s="103"/>
      <c r="W23" s="100"/>
      <c r="X23" s="100"/>
      <c r="Y23" s="103"/>
      <c r="Z23" s="22"/>
      <c r="AA23" s="22" t="s">
        <v>1</v>
      </c>
      <c r="AB23" s="4" t="e">
        <f>U23-HLOOKUP(X23,[7]Feuil1!$C$1:$BL$10,2,FALSE)</f>
        <v>#N/A</v>
      </c>
      <c r="AC23" s="4" t="e">
        <f>U23-HLOOKUP(X23,[7]Feuil1!$C$1:$BL$10,3,FALSE)</f>
        <v>#N/A</v>
      </c>
      <c r="AD23" s="4" t="e">
        <f>U23-HLOOKUP(X23,[7]Feuil1!$C$1:$BL$10,4,FALSE)</f>
        <v>#N/A</v>
      </c>
      <c r="AE23" s="4" t="e">
        <f>U23-HLOOKUP(X23,[7]Feuil1!$C$1:$BL$10,5,FALSE)</f>
        <v>#N/A</v>
      </c>
      <c r="AF23" s="4" t="e">
        <f>U23-HLOOKUP(X23,[7]Feuil1!$C$1:$BL$10,6,FALSE)</f>
        <v>#N/A</v>
      </c>
      <c r="AG23" s="4" t="e">
        <f>U23-HLOOKUP(X23,[7]Feuil1!$C$1:$BL$10,7,FALSE)</f>
        <v>#N/A</v>
      </c>
      <c r="AH23" s="4" t="e">
        <f>U23-HLOOKUP(X23,[7]Feuil1!$C$1:$BL$10,8,FALSE)</f>
        <v>#N/A</v>
      </c>
      <c r="AI23" s="4" t="e">
        <f>U23-HLOOKUP(X23,[7]Feuil1!$C$1:$BL$10,9,FALSE)</f>
        <v>#N/A</v>
      </c>
      <c r="AJ23" s="101" t="e">
        <f>U23-HLOOKUP(X23,[7]Feuil1!$C$1:$BL$10,10,FALSE)</f>
        <v>#N/A</v>
      </c>
    </row>
    <row r="24" spans="1:50" s="23" customFormat="1" ht="18">
      <c r="A24" s="52"/>
      <c r="B24" s="241" t="s">
        <v>47</v>
      </c>
      <c r="C24" s="241"/>
      <c r="D24" s="241"/>
      <c r="E24" s="240" t="s">
        <v>81</v>
      </c>
      <c r="F24" s="240"/>
      <c r="G24" s="239" t="s">
        <v>49</v>
      </c>
      <c r="H24" s="239"/>
      <c r="I24" s="105">
        <v>1</v>
      </c>
      <c r="J24" s="240" t="s">
        <v>75</v>
      </c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</row>
    <row r="25" spans="1:50" s="23" customFormat="1" ht="18">
      <c r="A25" s="52"/>
      <c r="B25" s="52"/>
      <c r="C25" s="53"/>
      <c r="D25" s="52"/>
      <c r="G25" s="239" t="s">
        <v>49</v>
      </c>
      <c r="H25" s="239"/>
      <c r="I25" s="104">
        <v>2</v>
      </c>
      <c r="J25" s="240" t="s">
        <v>76</v>
      </c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</row>
    <row r="26" spans="1:50" s="23" customFormat="1" ht="18">
      <c r="A26" s="52"/>
      <c r="B26" s="52"/>
      <c r="C26" s="53"/>
      <c r="D26" s="52"/>
      <c r="G26" s="239" t="s">
        <v>49</v>
      </c>
      <c r="H26" s="239"/>
      <c r="I26" s="106">
        <v>3</v>
      </c>
      <c r="J26" s="240" t="s">
        <v>77</v>
      </c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</row>
    <row r="27" spans="1:50" s="23" customFormat="1" ht="18">
      <c r="A27" s="52"/>
      <c r="B27" s="52"/>
      <c r="C27" s="53"/>
      <c r="D27" s="52"/>
      <c r="G27" s="239"/>
      <c r="H27" s="239"/>
      <c r="I27" s="105"/>
      <c r="J27" s="240" t="s">
        <v>1</v>
      </c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</row>
    <row r="28" spans="1:50" s="23" customFormat="1" ht="18">
      <c r="A28" s="52"/>
      <c r="B28" s="52"/>
      <c r="C28" s="53"/>
      <c r="D28" s="52"/>
      <c r="G28" s="239"/>
      <c r="H28" s="239"/>
      <c r="I28" s="104"/>
      <c r="J28" s="240" t="s">
        <v>1</v>
      </c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0"/>
      <c r="AI28" s="240"/>
      <c r="AJ28" s="240"/>
      <c r="AK28" s="240"/>
      <c r="AL28" s="240"/>
      <c r="AM28" s="240"/>
    </row>
    <row r="29" spans="1:50" s="24" customFormat="1">
      <c r="A29" s="52"/>
      <c r="B29" s="52"/>
      <c r="C29" s="23"/>
      <c r="D29" s="23"/>
      <c r="E29" s="23"/>
      <c r="F29" s="54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55"/>
      <c r="U29" s="54"/>
      <c r="V29" s="39" t="s">
        <v>1</v>
      </c>
      <c r="W29" s="4" t="e">
        <f>#REF!-HLOOKUP(#REF!,[1]Feuil1!$C$1:$BL$10,2,FALSE)</f>
        <v>#REF!</v>
      </c>
      <c r="X29" s="4" t="e">
        <f>#REF!-HLOOKUP(#REF!,[1]Feuil1!$C$1:$BL$10,3,FALSE)</f>
        <v>#REF!</v>
      </c>
      <c r="Y29" s="4" t="e">
        <f>#REF!-HLOOKUP(#REF!,[1]Feuil1!$C$1:$BL$10,4,FALSE)</f>
        <v>#REF!</v>
      </c>
      <c r="Z29" s="4" t="e">
        <f>#REF!-HLOOKUP(#REF!,[1]Feuil1!$C$1:$BL$10,5,FALSE)</f>
        <v>#REF!</v>
      </c>
      <c r="AA29" s="4" t="e">
        <f>#REF!-HLOOKUP(#REF!,[1]Feuil1!$C$1:$BL$10,6,FALSE)</f>
        <v>#REF!</v>
      </c>
      <c r="AB29" s="4" t="e">
        <f>#REF!-HLOOKUP(#REF!,[1]Feuil1!$C$1:$BL$10,7,FALSE)</f>
        <v>#REF!</v>
      </c>
      <c r="AC29" s="4" t="e">
        <f>#REF!-HLOOKUP(#REF!,[1]Feuil1!$C$1:$BL$10,8,FALSE)</f>
        <v>#REF!</v>
      </c>
      <c r="AD29" s="4" t="e">
        <f>#REF!-HLOOKUP(#REF!,[1]Feuil1!$C$1:$BL$10,9,FALSE)</f>
        <v>#REF!</v>
      </c>
      <c r="AE29" s="4" t="e">
        <f>#REF!-HLOOKUP(#REF!,[1]Feuil1!$C$1:$BL$10,10,FALSE)</f>
        <v>#REF!</v>
      </c>
      <c r="AF29" s="23"/>
      <c r="AG29" s="23"/>
      <c r="AH29" s="23"/>
      <c r="AI29" s="23"/>
      <c r="AJ29" s="23"/>
      <c r="AK29" s="23"/>
      <c r="AL29" s="23" t="e">
        <f>IF(AE29&gt;=0,$AE$4,IF(AD29&gt;=0,$AD$4,IF(AC29&gt;=0,$AC$4,IF(AB29&gt;=0,$AB$4,IF(AA29&gt;=0,$AA$4,IF(Z29&gt;=0,$Z$4,IF(Y29&gt;=0,$Y$4,IF(X29&gt;=0,$X$4,$W$4))))))))</f>
        <v>#REF!</v>
      </c>
      <c r="AM29" s="5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</row>
    <row r="30" spans="1:50" s="23" customFormat="1">
      <c r="A30" s="52"/>
      <c r="B30" s="52"/>
      <c r="F30" s="54"/>
      <c r="T30" s="55"/>
      <c r="U30" s="54"/>
      <c r="V30" s="22" t="s">
        <v>1</v>
      </c>
      <c r="W30" s="4">
        <f>Q18-HLOOKUP(U18,[2]Feuil1!$C$1:$BL$10,2,FALSE)</f>
        <v>-150</v>
      </c>
      <c r="X30" s="4">
        <f>Q18-HLOOKUP(U18,[2]Feuil1!$C$1:$BL$10,3,FALSE)</f>
        <v>-170</v>
      </c>
      <c r="Y30" s="4">
        <f>Q18-HLOOKUP(U18,[2]Feuil1!$C$1:$BL$10,4,FALSE)</f>
        <v>-190</v>
      </c>
      <c r="Z30" s="4">
        <f>Q18-HLOOKUP(U18,[2]Feuil1!$C$1:$BL$10,5,FALSE)</f>
        <v>-210</v>
      </c>
      <c r="AA30" s="4">
        <f>Q18-HLOOKUP(U18,[2]Feuil1!$C$1:$BL$10,6,FALSE)</f>
        <v>-240</v>
      </c>
      <c r="AB30" s="4">
        <f>Q18-HLOOKUP(U18,[2]Feuil1!$C$1:$BL$10,7,FALSE)</f>
        <v>-265</v>
      </c>
      <c r="AC30" s="4">
        <f>Q18-HLOOKUP(U18,[2]Feuil1!$C$1:$BL$10,8,FALSE)</f>
        <v>-285</v>
      </c>
      <c r="AD30" s="4">
        <f>Q18-HLOOKUP(U18,[2]Feuil1!$C$1:$BL$10,9,FALSE)</f>
        <v>-305</v>
      </c>
      <c r="AE30" s="4">
        <f>Q18-HLOOKUP(U18,[2]Feuil1!$C$1:$BL$10,10,FALSE)</f>
        <v>-320</v>
      </c>
      <c r="AL30" s="23" t="str">
        <f>IF(AE30&gt;=0,$AE$4,IF(AD30&gt;=0,$AD$4,IF(AC30&gt;=0,$AC$4,IF(AB30&gt;=0,$AB$4,IF(AA30&gt;=0,$AA$4,IF(Z30&gt;=0,$Z$4,IF(Y30&gt;=0,$Y$4,IF(X30&gt;=0,$X$4,$W$4))))))))</f>
        <v xml:space="preserve">DEB </v>
      </c>
      <c r="AM30" s="53"/>
    </row>
    <row r="31" spans="1:50" s="23" customFormat="1">
      <c r="A31" s="52"/>
      <c r="B31" s="52"/>
      <c r="F31" s="54"/>
      <c r="T31" s="55"/>
      <c r="U31" s="54"/>
      <c r="AM31" s="53"/>
    </row>
    <row r="32" spans="1:50" s="23" customFormat="1">
      <c r="A32" s="52"/>
      <c r="B32" s="52"/>
      <c r="F32" s="54"/>
      <c r="T32" s="55"/>
      <c r="U32" s="54"/>
      <c r="AM32" s="53"/>
    </row>
    <row r="33" spans="1:39" s="23" customFormat="1">
      <c r="A33" s="52"/>
      <c r="B33" s="52"/>
      <c r="F33" s="54"/>
      <c r="T33" s="55"/>
      <c r="U33" s="54"/>
      <c r="AM33" s="53"/>
    </row>
    <row r="34" spans="1:39" s="23" customFormat="1">
      <c r="A34" s="52"/>
      <c r="B34" s="52"/>
      <c r="F34" s="54"/>
      <c r="T34" s="55"/>
      <c r="U34" s="54"/>
      <c r="AM34" s="53"/>
    </row>
    <row r="35" spans="1:39" s="23" customFormat="1">
      <c r="A35" s="52"/>
      <c r="B35" s="52"/>
      <c r="F35" s="54"/>
      <c r="T35" s="55"/>
      <c r="U35" s="54"/>
      <c r="AM35" s="53"/>
    </row>
    <row r="36" spans="1:39" s="23" customFormat="1">
      <c r="A36" s="52"/>
      <c r="B36" s="52"/>
      <c r="F36" s="54"/>
      <c r="T36" s="55"/>
      <c r="U36" s="54"/>
      <c r="AM36" s="53"/>
    </row>
    <row r="37" spans="1:39" s="23" customFormat="1">
      <c r="A37" s="52"/>
      <c r="B37" s="52"/>
      <c r="F37" s="54"/>
      <c r="T37" s="55"/>
      <c r="U37" s="54"/>
      <c r="AM37" s="53"/>
    </row>
    <row r="38" spans="1:39" s="23" customFormat="1">
      <c r="A38" s="52"/>
      <c r="B38" s="52"/>
      <c r="F38" s="54"/>
      <c r="T38" s="55"/>
      <c r="U38" s="54"/>
      <c r="AM38" s="53"/>
    </row>
    <row r="39" spans="1:39" s="23" customFormat="1">
      <c r="A39" s="52"/>
      <c r="B39" s="52"/>
      <c r="F39" s="54"/>
      <c r="T39" s="55"/>
      <c r="U39" s="54"/>
      <c r="AM39" s="53"/>
    </row>
    <row r="40" spans="1:39" s="23" customFormat="1">
      <c r="A40" s="52"/>
      <c r="B40" s="52"/>
      <c r="F40" s="54"/>
      <c r="T40" s="55"/>
      <c r="U40" s="54"/>
      <c r="AM40" s="53"/>
    </row>
    <row r="41" spans="1:39" s="23" customFormat="1">
      <c r="A41" s="52"/>
      <c r="B41" s="52"/>
      <c r="F41" s="54"/>
      <c r="T41" s="55"/>
      <c r="U41" s="54"/>
      <c r="AM41" s="53"/>
    </row>
    <row r="42" spans="1:39" s="23" customFormat="1">
      <c r="A42" s="52"/>
      <c r="B42" s="52"/>
      <c r="F42" s="54"/>
      <c r="T42" s="55"/>
      <c r="U42" s="54"/>
      <c r="AM42" s="53"/>
    </row>
    <row r="43" spans="1:39" s="23" customFormat="1">
      <c r="A43" s="52"/>
      <c r="B43" s="52"/>
      <c r="F43" s="54"/>
      <c r="T43" s="55"/>
      <c r="U43" s="54"/>
      <c r="AM43" s="53"/>
    </row>
    <row r="44" spans="1:39" s="23" customFormat="1">
      <c r="A44" s="52"/>
      <c r="B44" s="52"/>
      <c r="F44" s="54"/>
      <c r="T44" s="55"/>
      <c r="U44" s="54"/>
      <c r="AM44" s="53"/>
    </row>
    <row r="45" spans="1:39" s="23" customFormat="1">
      <c r="A45" s="52"/>
      <c r="B45" s="52"/>
      <c r="F45" s="54"/>
      <c r="T45" s="55"/>
      <c r="U45" s="54"/>
      <c r="AM45" s="53"/>
    </row>
    <row r="46" spans="1:39" s="23" customFormat="1">
      <c r="A46" s="52"/>
      <c r="B46" s="52"/>
      <c r="F46" s="54"/>
      <c r="T46" s="55"/>
      <c r="U46" s="54"/>
      <c r="AM46" s="53"/>
    </row>
    <row r="47" spans="1:39" s="23" customFormat="1">
      <c r="A47" s="52"/>
      <c r="B47" s="52"/>
      <c r="F47" s="54"/>
      <c r="T47" s="55"/>
      <c r="U47" s="54"/>
      <c r="AM47" s="53"/>
    </row>
    <row r="48" spans="1:39" s="23" customFormat="1">
      <c r="A48" s="52"/>
      <c r="B48" s="52"/>
      <c r="F48" s="54"/>
      <c r="T48" s="55"/>
      <c r="U48" s="54"/>
      <c r="AM48" s="53"/>
    </row>
    <row r="49" spans="1:39" s="23" customFormat="1">
      <c r="A49" s="52"/>
      <c r="B49" s="52"/>
      <c r="F49" s="54"/>
      <c r="T49" s="55"/>
      <c r="U49" s="54"/>
      <c r="AM49" s="53"/>
    </row>
    <row r="50" spans="1:39" s="23" customFormat="1">
      <c r="A50" s="52"/>
      <c r="B50" s="52"/>
      <c r="F50" s="54"/>
      <c r="T50" s="55"/>
      <c r="U50" s="54"/>
      <c r="AM50" s="53"/>
    </row>
    <row r="51" spans="1:39" s="23" customFormat="1">
      <c r="A51" s="52"/>
      <c r="B51" s="52"/>
      <c r="F51" s="54"/>
      <c r="T51" s="55"/>
      <c r="U51" s="54"/>
      <c r="AM51" s="53"/>
    </row>
    <row r="52" spans="1:39" s="23" customFormat="1">
      <c r="A52" s="52"/>
      <c r="B52" s="52"/>
      <c r="F52" s="54"/>
      <c r="T52" s="55"/>
      <c r="U52" s="54"/>
      <c r="AM52" s="53"/>
    </row>
    <row r="53" spans="1:39" s="23" customFormat="1">
      <c r="A53" s="52"/>
      <c r="B53" s="52"/>
      <c r="F53" s="54"/>
      <c r="T53" s="55"/>
      <c r="U53" s="54"/>
      <c r="AM53" s="53"/>
    </row>
    <row r="54" spans="1:39" s="23" customFormat="1">
      <c r="A54" s="52"/>
      <c r="B54" s="52"/>
      <c r="F54" s="54"/>
      <c r="T54" s="55"/>
      <c r="U54" s="54"/>
      <c r="AM54" s="53"/>
    </row>
    <row r="55" spans="1:39" s="23" customFormat="1">
      <c r="A55" s="52"/>
      <c r="B55" s="52"/>
      <c r="F55" s="54"/>
      <c r="T55" s="55"/>
      <c r="U55" s="54"/>
      <c r="AM55" s="53"/>
    </row>
    <row r="56" spans="1:39" s="23" customFormat="1">
      <c r="A56" s="52"/>
      <c r="B56" s="52"/>
      <c r="F56" s="54"/>
      <c r="T56" s="55"/>
      <c r="U56" s="54"/>
      <c r="AM56" s="53"/>
    </row>
    <row r="57" spans="1:39" s="23" customFormat="1">
      <c r="A57" s="52"/>
      <c r="B57" s="52"/>
      <c r="F57" s="54"/>
      <c r="T57" s="55"/>
      <c r="U57" s="54"/>
      <c r="AM57" s="53"/>
    </row>
    <row r="58" spans="1:39" s="23" customFormat="1">
      <c r="A58" s="52"/>
      <c r="B58" s="52"/>
      <c r="F58" s="54"/>
      <c r="T58" s="55"/>
      <c r="U58" s="54"/>
      <c r="AM58" s="53"/>
    </row>
    <row r="59" spans="1:39" s="23" customFormat="1">
      <c r="A59" s="52"/>
      <c r="B59" s="52"/>
      <c r="F59" s="54"/>
      <c r="T59" s="55"/>
      <c r="U59" s="54"/>
      <c r="AM59" s="53"/>
    </row>
    <row r="60" spans="1:39" s="23" customFormat="1">
      <c r="A60" s="52"/>
      <c r="B60" s="52"/>
      <c r="F60" s="54"/>
      <c r="T60" s="55"/>
      <c r="U60" s="54"/>
      <c r="AM60" s="53"/>
    </row>
    <row r="61" spans="1:39" s="23" customFormat="1">
      <c r="A61" s="52"/>
      <c r="B61" s="52"/>
      <c r="F61" s="54"/>
      <c r="T61" s="55"/>
      <c r="U61" s="54"/>
      <c r="AM61" s="53"/>
    </row>
    <row r="62" spans="1:39" s="23" customFormat="1">
      <c r="A62" s="52"/>
      <c r="B62" s="52"/>
      <c r="F62" s="54"/>
      <c r="T62" s="55"/>
      <c r="U62" s="54"/>
      <c r="AM62" s="53"/>
    </row>
    <row r="63" spans="1:39" s="23" customFormat="1">
      <c r="A63" s="52"/>
      <c r="B63" s="52"/>
      <c r="F63" s="54"/>
      <c r="T63" s="55"/>
      <c r="U63" s="54"/>
      <c r="AM63" s="53"/>
    </row>
    <row r="64" spans="1:39" s="23" customFormat="1">
      <c r="A64" s="52"/>
      <c r="B64" s="52"/>
      <c r="F64" s="54"/>
      <c r="T64" s="55"/>
      <c r="U64" s="54"/>
      <c r="AM64" s="53"/>
    </row>
    <row r="65" spans="1:39" s="23" customFormat="1">
      <c r="A65" s="52"/>
      <c r="B65" s="52"/>
      <c r="F65" s="54"/>
      <c r="T65" s="55"/>
      <c r="U65" s="54"/>
      <c r="AM65" s="53"/>
    </row>
    <row r="66" spans="1:39" s="23" customFormat="1">
      <c r="A66" s="52"/>
      <c r="B66" s="52"/>
      <c r="F66" s="54"/>
      <c r="T66" s="55"/>
      <c r="U66" s="54"/>
      <c r="AM66" s="53"/>
    </row>
    <row r="67" spans="1:39" s="23" customFormat="1">
      <c r="A67" s="52"/>
      <c r="B67" s="52"/>
      <c r="F67" s="54"/>
      <c r="T67" s="55"/>
      <c r="U67" s="54"/>
      <c r="AM67" s="53"/>
    </row>
    <row r="68" spans="1:39" s="23" customFormat="1">
      <c r="A68" s="52"/>
      <c r="B68" s="52"/>
      <c r="F68" s="54"/>
      <c r="T68" s="55"/>
      <c r="U68" s="54"/>
      <c r="AM68" s="53"/>
    </row>
    <row r="69" spans="1:39" s="23" customFormat="1">
      <c r="A69" s="52"/>
      <c r="B69" s="52"/>
      <c r="F69" s="54"/>
      <c r="T69" s="55"/>
      <c r="U69" s="54"/>
      <c r="AM69" s="53"/>
    </row>
    <row r="70" spans="1:39" s="23" customFormat="1">
      <c r="A70" s="52"/>
      <c r="B70" s="52"/>
      <c r="F70" s="54"/>
      <c r="T70" s="55"/>
      <c r="U70" s="54"/>
      <c r="AM70" s="53"/>
    </row>
    <row r="71" spans="1:39" s="23" customFormat="1">
      <c r="A71" s="52"/>
      <c r="B71" s="52"/>
      <c r="F71" s="54"/>
      <c r="T71" s="55"/>
      <c r="U71" s="54"/>
      <c r="AM71" s="53"/>
    </row>
    <row r="72" spans="1:39" s="23" customFormat="1">
      <c r="A72" s="52"/>
      <c r="B72" s="52"/>
      <c r="F72" s="54"/>
      <c r="T72" s="55"/>
      <c r="U72" s="54"/>
      <c r="AM72" s="53"/>
    </row>
    <row r="73" spans="1:39" s="23" customFormat="1">
      <c r="A73" s="52"/>
      <c r="B73" s="52"/>
      <c r="F73" s="54"/>
      <c r="T73" s="55"/>
      <c r="U73" s="54"/>
      <c r="AM73" s="53"/>
    </row>
    <row r="74" spans="1:39" s="23" customFormat="1">
      <c r="A74" s="52"/>
      <c r="B74" s="52"/>
      <c r="F74" s="54"/>
      <c r="T74" s="55"/>
      <c r="U74" s="54"/>
      <c r="AM74" s="53"/>
    </row>
    <row r="75" spans="1:39" s="23" customFormat="1">
      <c r="A75" s="52"/>
      <c r="B75" s="52"/>
      <c r="F75" s="54"/>
      <c r="T75" s="55"/>
      <c r="U75" s="54"/>
      <c r="AM75" s="53"/>
    </row>
    <row r="76" spans="1:39" s="23" customFormat="1">
      <c r="A76" s="52"/>
      <c r="B76" s="52"/>
      <c r="F76" s="54"/>
      <c r="T76" s="55"/>
      <c r="U76" s="54"/>
      <c r="AM76" s="53"/>
    </row>
    <row r="77" spans="1:39" s="23" customFormat="1">
      <c r="A77" s="52"/>
      <c r="B77" s="52"/>
      <c r="F77" s="54"/>
      <c r="T77" s="55"/>
      <c r="U77" s="54"/>
      <c r="AM77" s="53"/>
    </row>
    <row r="78" spans="1:39" s="23" customFormat="1">
      <c r="A78" s="52"/>
      <c r="B78" s="52"/>
      <c r="F78" s="54"/>
      <c r="T78" s="55"/>
      <c r="U78" s="54"/>
      <c r="AM78" s="53"/>
    </row>
    <row r="79" spans="1:39" s="23" customFormat="1">
      <c r="A79" s="52"/>
      <c r="B79" s="52"/>
      <c r="F79" s="54"/>
      <c r="T79" s="55"/>
      <c r="U79" s="54"/>
      <c r="AM79" s="53"/>
    </row>
    <row r="80" spans="1:39" s="23" customFormat="1">
      <c r="A80" s="52"/>
      <c r="B80" s="52"/>
      <c r="F80" s="54"/>
      <c r="T80" s="55"/>
      <c r="U80" s="54"/>
      <c r="AM80" s="53"/>
    </row>
    <row r="81" spans="1:39" s="23" customFormat="1">
      <c r="A81" s="52"/>
      <c r="B81" s="52"/>
      <c r="F81" s="54"/>
      <c r="T81" s="55"/>
      <c r="U81" s="54"/>
      <c r="AM81" s="53"/>
    </row>
    <row r="82" spans="1:39" s="23" customFormat="1">
      <c r="A82" s="52"/>
      <c r="B82" s="52"/>
      <c r="F82" s="54"/>
      <c r="T82" s="55"/>
      <c r="U82" s="54"/>
      <c r="AM82" s="53"/>
    </row>
    <row r="83" spans="1:39" s="23" customFormat="1">
      <c r="A83" s="52"/>
      <c r="B83" s="52"/>
      <c r="F83" s="54"/>
      <c r="T83" s="55"/>
      <c r="U83" s="54"/>
      <c r="AM83" s="53"/>
    </row>
    <row r="84" spans="1:39" s="23" customFormat="1">
      <c r="A84" s="52"/>
      <c r="B84" s="52"/>
      <c r="F84" s="54"/>
      <c r="T84" s="55"/>
      <c r="U84" s="54"/>
      <c r="AM84" s="53"/>
    </row>
    <row r="85" spans="1:39" s="23" customFormat="1">
      <c r="A85" s="52"/>
      <c r="B85" s="52"/>
      <c r="F85" s="54"/>
      <c r="T85" s="55"/>
      <c r="U85" s="54"/>
      <c r="AM85" s="53"/>
    </row>
    <row r="86" spans="1:39" s="23" customFormat="1">
      <c r="A86" s="52"/>
      <c r="B86" s="52"/>
      <c r="F86" s="54"/>
      <c r="T86" s="55"/>
      <c r="U86" s="54"/>
      <c r="AM86" s="53"/>
    </row>
    <row r="87" spans="1:39" s="23" customFormat="1">
      <c r="A87" s="52"/>
      <c r="B87" s="52"/>
      <c r="F87" s="54"/>
      <c r="T87" s="55"/>
      <c r="U87" s="54"/>
      <c r="AM87" s="53"/>
    </row>
    <row r="88" spans="1:39" s="23" customFormat="1">
      <c r="A88" s="52"/>
      <c r="B88" s="52"/>
      <c r="F88" s="54"/>
      <c r="T88" s="55"/>
      <c r="U88" s="54"/>
      <c r="AM88" s="53"/>
    </row>
    <row r="89" spans="1:39" s="23" customFormat="1">
      <c r="A89" s="52"/>
      <c r="B89" s="52"/>
      <c r="F89" s="54"/>
      <c r="T89" s="55"/>
      <c r="U89" s="54"/>
      <c r="AM89" s="53"/>
    </row>
    <row r="90" spans="1:39" s="23" customFormat="1">
      <c r="A90" s="52"/>
      <c r="B90" s="52"/>
      <c r="F90" s="54"/>
      <c r="T90" s="55"/>
      <c r="U90" s="54"/>
      <c r="AM90" s="53"/>
    </row>
    <row r="91" spans="1:39" s="23" customFormat="1">
      <c r="A91" s="52"/>
      <c r="B91" s="52"/>
      <c r="F91" s="54"/>
      <c r="T91" s="55"/>
      <c r="U91" s="54"/>
      <c r="AM91" s="53"/>
    </row>
    <row r="92" spans="1:39" s="23" customFormat="1">
      <c r="A92" s="52"/>
      <c r="B92" s="52"/>
      <c r="F92" s="54"/>
      <c r="T92" s="55"/>
      <c r="U92" s="54"/>
      <c r="AM92" s="53"/>
    </row>
    <row r="93" spans="1:39" s="23" customFormat="1">
      <c r="A93" s="52"/>
      <c r="B93" s="52"/>
      <c r="F93" s="54"/>
      <c r="T93" s="55"/>
      <c r="U93" s="54"/>
      <c r="AM93" s="53"/>
    </row>
    <row r="94" spans="1:39" s="23" customFormat="1">
      <c r="A94" s="52"/>
      <c r="B94" s="52"/>
      <c r="F94" s="54"/>
      <c r="T94" s="55"/>
      <c r="U94" s="54"/>
      <c r="AM94" s="53"/>
    </row>
    <row r="95" spans="1:39" s="23" customFormat="1">
      <c r="A95" s="52"/>
      <c r="B95" s="52"/>
      <c r="F95" s="54"/>
      <c r="T95" s="55"/>
      <c r="U95" s="54"/>
      <c r="AM95" s="53"/>
    </row>
    <row r="96" spans="1:39" s="23" customFormat="1">
      <c r="A96" s="52"/>
      <c r="B96" s="52"/>
      <c r="F96" s="54"/>
      <c r="T96" s="55"/>
      <c r="U96" s="54"/>
      <c r="AM96" s="53"/>
    </row>
    <row r="97" spans="1:39" s="23" customFormat="1">
      <c r="A97" s="52"/>
      <c r="B97" s="52"/>
      <c r="F97" s="54"/>
      <c r="T97" s="55"/>
      <c r="U97" s="54"/>
      <c r="AM97" s="53"/>
    </row>
    <row r="98" spans="1:39" s="23" customFormat="1">
      <c r="A98" s="52"/>
      <c r="B98" s="52"/>
      <c r="F98" s="54"/>
      <c r="T98" s="55"/>
      <c r="U98" s="54"/>
      <c r="AM98" s="53"/>
    </row>
    <row r="99" spans="1:39" s="23" customFormat="1">
      <c r="A99" s="52"/>
      <c r="B99" s="52"/>
      <c r="F99" s="54"/>
      <c r="T99" s="55"/>
      <c r="U99" s="54"/>
      <c r="AM99" s="53"/>
    </row>
    <row r="100" spans="1:39" s="23" customFormat="1">
      <c r="A100" s="52"/>
      <c r="B100" s="52"/>
      <c r="F100" s="54"/>
      <c r="T100" s="55"/>
      <c r="U100" s="54"/>
      <c r="AM100" s="53"/>
    </row>
    <row r="101" spans="1:39" s="23" customFormat="1">
      <c r="A101" s="52"/>
      <c r="B101" s="52"/>
      <c r="F101" s="54"/>
      <c r="T101" s="55"/>
      <c r="U101" s="54"/>
      <c r="AM101" s="53"/>
    </row>
    <row r="102" spans="1:39" s="23" customFormat="1">
      <c r="A102" s="52"/>
      <c r="B102" s="52"/>
      <c r="F102" s="54"/>
      <c r="T102" s="55"/>
      <c r="U102" s="54"/>
      <c r="AM102" s="53"/>
    </row>
    <row r="103" spans="1:39" s="23" customFormat="1">
      <c r="A103" s="52"/>
      <c r="B103" s="52"/>
      <c r="F103" s="54"/>
      <c r="T103" s="55"/>
      <c r="U103" s="54"/>
      <c r="AM103" s="53"/>
    </row>
    <row r="104" spans="1:39" s="23" customFormat="1">
      <c r="A104" s="52"/>
      <c r="B104" s="52"/>
      <c r="F104" s="54"/>
      <c r="T104" s="55"/>
      <c r="U104" s="54"/>
      <c r="AM104" s="53"/>
    </row>
    <row r="105" spans="1:39" s="23" customFormat="1">
      <c r="A105" s="52"/>
      <c r="B105" s="52"/>
      <c r="F105" s="54"/>
      <c r="T105" s="55"/>
      <c r="U105" s="54"/>
      <c r="AM105" s="53"/>
    </row>
    <row r="106" spans="1:39" s="23" customFormat="1">
      <c r="A106" s="52"/>
      <c r="B106" s="52"/>
      <c r="F106" s="54"/>
      <c r="T106" s="55"/>
      <c r="U106" s="54"/>
      <c r="AM106" s="53"/>
    </row>
    <row r="107" spans="1:39" s="23" customFormat="1">
      <c r="A107" s="52"/>
      <c r="B107" s="52"/>
      <c r="F107" s="54"/>
      <c r="T107" s="55"/>
      <c r="U107" s="54"/>
      <c r="AM107" s="53"/>
    </row>
    <row r="108" spans="1:39" s="23" customFormat="1">
      <c r="A108" s="52"/>
      <c r="B108" s="52"/>
      <c r="F108" s="54"/>
      <c r="T108" s="55"/>
      <c r="U108" s="54"/>
      <c r="AM108" s="53"/>
    </row>
    <row r="109" spans="1:39" s="23" customFormat="1">
      <c r="A109" s="52"/>
      <c r="B109" s="52"/>
      <c r="F109" s="54"/>
      <c r="T109" s="55"/>
      <c r="U109" s="54"/>
      <c r="AM109" s="53"/>
    </row>
    <row r="110" spans="1:39" s="23" customFormat="1">
      <c r="A110" s="52"/>
      <c r="B110" s="52"/>
      <c r="F110" s="54"/>
      <c r="T110" s="55"/>
      <c r="U110" s="54"/>
      <c r="AM110" s="53"/>
    </row>
    <row r="111" spans="1:39" s="23" customFormat="1">
      <c r="A111" s="52"/>
      <c r="B111" s="52"/>
      <c r="F111" s="54"/>
      <c r="T111" s="55"/>
      <c r="U111" s="54"/>
      <c r="AM111" s="53"/>
    </row>
    <row r="112" spans="1:39" s="23" customFormat="1">
      <c r="A112" s="52"/>
      <c r="B112" s="52"/>
      <c r="F112" s="54"/>
      <c r="T112" s="55"/>
      <c r="U112" s="54"/>
      <c r="AM112" s="53"/>
    </row>
    <row r="113" spans="1:39" s="23" customFormat="1">
      <c r="A113" s="52"/>
      <c r="B113" s="52"/>
      <c r="F113" s="54"/>
      <c r="T113" s="55"/>
      <c r="U113" s="54"/>
      <c r="AM113" s="53"/>
    </row>
    <row r="114" spans="1:39" s="23" customFormat="1">
      <c r="A114" s="52"/>
      <c r="B114" s="52"/>
      <c r="F114" s="54"/>
      <c r="T114" s="55"/>
      <c r="U114" s="54"/>
      <c r="AM114" s="53"/>
    </row>
    <row r="115" spans="1:39" s="23" customFormat="1">
      <c r="A115" s="52"/>
      <c r="B115" s="52"/>
      <c r="F115" s="54"/>
      <c r="T115" s="55"/>
      <c r="U115" s="54"/>
      <c r="AM115" s="53"/>
    </row>
    <row r="116" spans="1:39" s="23" customFormat="1">
      <c r="A116" s="52"/>
      <c r="B116" s="52"/>
      <c r="F116" s="54"/>
      <c r="T116" s="55"/>
      <c r="U116" s="54"/>
      <c r="AM116" s="53"/>
    </row>
    <row r="117" spans="1:39" s="23" customFormat="1">
      <c r="A117" s="52"/>
      <c r="B117" s="52"/>
      <c r="F117" s="54"/>
      <c r="T117" s="55"/>
      <c r="U117" s="54"/>
      <c r="AM117" s="53"/>
    </row>
    <row r="118" spans="1:39" s="23" customFormat="1">
      <c r="A118" s="52"/>
      <c r="B118" s="52"/>
      <c r="F118" s="54"/>
      <c r="T118" s="55"/>
      <c r="U118" s="54"/>
      <c r="AM118" s="53"/>
    </row>
    <row r="119" spans="1:39" s="23" customFormat="1">
      <c r="A119" s="52"/>
      <c r="B119" s="52"/>
      <c r="F119" s="54"/>
      <c r="T119" s="55"/>
      <c r="U119" s="54"/>
      <c r="AM119" s="53"/>
    </row>
    <row r="120" spans="1:39" s="23" customFormat="1">
      <c r="A120" s="52"/>
      <c r="B120" s="52"/>
      <c r="F120" s="54"/>
      <c r="T120" s="55"/>
      <c r="U120" s="54"/>
      <c r="AM120" s="53"/>
    </row>
    <row r="121" spans="1:39" s="23" customFormat="1">
      <c r="A121" s="52"/>
      <c r="B121" s="52"/>
      <c r="F121" s="54"/>
      <c r="T121" s="55"/>
      <c r="U121" s="54"/>
      <c r="AM121" s="53"/>
    </row>
    <row r="122" spans="1:39" s="23" customFormat="1">
      <c r="A122" s="52"/>
      <c r="B122" s="52"/>
      <c r="F122" s="54"/>
      <c r="T122" s="55"/>
      <c r="U122" s="54"/>
      <c r="AM122" s="53"/>
    </row>
    <row r="123" spans="1:39" s="23" customFormat="1">
      <c r="A123" s="52"/>
      <c r="B123" s="52"/>
      <c r="F123" s="54"/>
      <c r="T123" s="55"/>
      <c r="U123" s="54"/>
      <c r="AM123" s="53"/>
    </row>
    <row r="124" spans="1:39" s="23" customFormat="1">
      <c r="A124" s="52"/>
      <c r="B124" s="52"/>
      <c r="F124" s="54"/>
      <c r="T124" s="55"/>
      <c r="U124" s="54"/>
      <c r="AM124" s="53"/>
    </row>
    <row r="125" spans="1:39" s="23" customFormat="1">
      <c r="A125" s="52"/>
      <c r="B125" s="52"/>
      <c r="F125" s="54"/>
      <c r="T125" s="55"/>
      <c r="U125" s="54"/>
      <c r="AM125" s="53"/>
    </row>
    <row r="126" spans="1:39" s="23" customFormat="1">
      <c r="A126" s="52"/>
      <c r="B126" s="52"/>
      <c r="F126" s="54"/>
      <c r="T126" s="55"/>
      <c r="U126" s="54"/>
      <c r="AM126" s="53"/>
    </row>
    <row r="127" spans="1:39" s="23" customFormat="1">
      <c r="A127" s="52"/>
      <c r="B127" s="52"/>
      <c r="F127" s="54"/>
      <c r="T127" s="55"/>
      <c r="U127" s="54"/>
      <c r="AM127" s="53"/>
    </row>
    <row r="128" spans="1:39" s="23" customFormat="1">
      <c r="A128" s="52"/>
      <c r="B128" s="52"/>
      <c r="F128" s="54"/>
      <c r="T128" s="55"/>
      <c r="U128" s="54"/>
      <c r="AM128" s="53"/>
    </row>
    <row r="129" spans="1:39" s="23" customFormat="1">
      <c r="A129" s="52"/>
      <c r="B129" s="52"/>
      <c r="F129" s="54"/>
      <c r="T129" s="55"/>
      <c r="U129" s="54"/>
      <c r="AM129" s="53"/>
    </row>
    <row r="130" spans="1:39" s="23" customFormat="1">
      <c r="A130" s="52"/>
      <c r="B130" s="52"/>
      <c r="F130" s="54"/>
      <c r="T130" s="55"/>
      <c r="U130" s="54"/>
      <c r="AM130" s="53"/>
    </row>
    <row r="131" spans="1:39" s="23" customFormat="1">
      <c r="A131" s="52"/>
      <c r="B131" s="52"/>
      <c r="F131" s="54"/>
      <c r="T131" s="55"/>
      <c r="U131" s="54"/>
      <c r="AM131" s="53"/>
    </row>
    <row r="132" spans="1:39" s="23" customFormat="1">
      <c r="A132" s="52"/>
      <c r="B132" s="52"/>
      <c r="F132" s="54"/>
      <c r="T132" s="55"/>
      <c r="U132" s="54"/>
      <c r="AM132" s="53"/>
    </row>
    <row r="133" spans="1:39" s="23" customFormat="1">
      <c r="A133" s="52"/>
      <c r="B133" s="52"/>
      <c r="F133" s="54"/>
      <c r="T133" s="55"/>
      <c r="U133" s="54"/>
      <c r="AM133" s="53"/>
    </row>
    <row r="134" spans="1:39" s="23" customFormat="1">
      <c r="A134" s="52"/>
      <c r="B134" s="52"/>
      <c r="F134" s="54"/>
      <c r="T134" s="55"/>
      <c r="U134" s="54"/>
      <c r="AM134" s="53"/>
    </row>
    <row r="135" spans="1:39" s="23" customFormat="1">
      <c r="A135" s="52"/>
      <c r="B135" s="52"/>
      <c r="F135" s="54"/>
      <c r="T135" s="55"/>
      <c r="U135" s="54"/>
      <c r="AM135" s="53"/>
    </row>
    <row r="136" spans="1:39" s="23" customFormat="1">
      <c r="A136" s="52"/>
      <c r="B136" s="52"/>
      <c r="F136" s="54"/>
      <c r="T136" s="55"/>
      <c r="U136" s="54"/>
      <c r="AM136" s="53"/>
    </row>
    <row r="137" spans="1:39" s="23" customFormat="1">
      <c r="A137" s="52"/>
      <c r="B137" s="52"/>
      <c r="F137" s="54"/>
      <c r="T137" s="55"/>
      <c r="U137" s="54"/>
      <c r="AM137" s="53"/>
    </row>
    <row r="138" spans="1:39" s="23" customFormat="1">
      <c r="A138" s="52"/>
      <c r="B138" s="52"/>
      <c r="F138" s="54"/>
      <c r="T138" s="55"/>
      <c r="U138" s="54"/>
      <c r="AM138" s="53"/>
    </row>
    <row r="139" spans="1:39" s="23" customFormat="1">
      <c r="A139" s="52"/>
      <c r="B139" s="52"/>
      <c r="F139" s="54"/>
      <c r="T139" s="55"/>
      <c r="U139" s="54"/>
      <c r="AM139" s="53"/>
    </row>
    <row r="140" spans="1:39" s="23" customFormat="1">
      <c r="A140" s="52"/>
      <c r="B140" s="52"/>
      <c r="F140" s="54"/>
      <c r="T140" s="55"/>
      <c r="U140" s="54"/>
      <c r="AM140" s="53"/>
    </row>
    <row r="141" spans="1:39" s="23" customFormat="1">
      <c r="A141" s="52"/>
      <c r="B141" s="52"/>
      <c r="F141" s="54"/>
      <c r="T141" s="55"/>
      <c r="U141" s="54"/>
      <c r="AM141" s="53"/>
    </row>
    <row r="142" spans="1:39" s="23" customFormat="1">
      <c r="A142" s="52"/>
      <c r="B142" s="52"/>
      <c r="F142" s="54"/>
      <c r="T142" s="55"/>
      <c r="U142" s="54"/>
      <c r="AM142" s="53"/>
    </row>
    <row r="143" spans="1:39" s="23" customFormat="1">
      <c r="A143" s="52"/>
      <c r="B143" s="52"/>
      <c r="F143" s="54"/>
      <c r="T143" s="55"/>
      <c r="U143" s="54"/>
      <c r="AM143" s="53"/>
    </row>
    <row r="144" spans="1:39" s="23" customFormat="1">
      <c r="A144" s="52"/>
      <c r="B144" s="52"/>
      <c r="F144" s="54"/>
      <c r="T144" s="55"/>
      <c r="U144" s="54"/>
      <c r="AM144" s="53"/>
    </row>
    <row r="145" spans="1:39" s="23" customFormat="1">
      <c r="A145" s="52"/>
      <c r="B145" s="52"/>
      <c r="F145" s="54"/>
      <c r="T145" s="55"/>
      <c r="U145" s="54"/>
      <c r="AM145" s="53"/>
    </row>
    <row r="146" spans="1:39" s="23" customFormat="1">
      <c r="A146" s="52"/>
      <c r="B146" s="52"/>
      <c r="F146" s="54"/>
      <c r="T146" s="55"/>
      <c r="U146" s="54"/>
      <c r="AM146" s="53"/>
    </row>
    <row r="147" spans="1:39" s="23" customFormat="1">
      <c r="A147" s="52"/>
      <c r="B147" s="52"/>
      <c r="F147" s="54"/>
      <c r="T147" s="55"/>
      <c r="U147" s="54"/>
      <c r="AM147" s="53"/>
    </row>
    <row r="148" spans="1:39" s="23" customFormat="1">
      <c r="A148" s="52"/>
      <c r="B148" s="52"/>
      <c r="F148" s="54"/>
      <c r="T148" s="55"/>
      <c r="U148" s="54"/>
      <c r="AM148" s="53"/>
    </row>
    <row r="149" spans="1:39" s="23" customFormat="1">
      <c r="A149" s="52"/>
      <c r="B149" s="52"/>
      <c r="F149" s="54"/>
      <c r="T149" s="55"/>
      <c r="U149" s="54"/>
      <c r="AM149" s="53"/>
    </row>
    <row r="150" spans="1:39" s="23" customFormat="1">
      <c r="A150" s="52"/>
      <c r="B150" s="52"/>
      <c r="F150" s="54"/>
      <c r="T150" s="55"/>
      <c r="U150" s="54"/>
      <c r="AM150" s="53"/>
    </row>
    <row r="151" spans="1:39" s="23" customFormat="1">
      <c r="A151" s="52"/>
      <c r="B151" s="52"/>
      <c r="F151" s="54"/>
      <c r="T151" s="55"/>
      <c r="U151" s="54"/>
      <c r="AM151" s="53"/>
    </row>
    <row r="152" spans="1:39" s="23" customFormat="1">
      <c r="A152" s="52"/>
      <c r="B152" s="52"/>
      <c r="F152" s="54"/>
      <c r="T152" s="55"/>
      <c r="U152" s="54"/>
      <c r="AM152" s="53"/>
    </row>
    <row r="153" spans="1:39" s="23" customFormat="1">
      <c r="A153" s="52"/>
      <c r="B153" s="52"/>
      <c r="F153" s="54"/>
      <c r="T153" s="55"/>
      <c r="U153" s="54"/>
      <c r="AM153" s="53"/>
    </row>
    <row r="154" spans="1:39" s="23" customFormat="1">
      <c r="A154" s="52"/>
      <c r="B154" s="52"/>
      <c r="F154" s="54"/>
      <c r="T154" s="55"/>
      <c r="U154" s="54"/>
      <c r="AM154" s="53"/>
    </row>
    <row r="155" spans="1:39" s="23" customFormat="1">
      <c r="A155" s="52"/>
      <c r="B155" s="52"/>
      <c r="F155" s="54"/>
      <c r="T155" s="55"/>
      <c r="U155" s="54"/>
      <c r="AM155" s="53"/>
    </row>
    <row r="156" spans="1:39" s="23" customFormat="1">
      <c r="A156" s="52"/>
      <c r="B156" s="52"/>
      <c r="F156" s="54"/>
      <c r="T156" s="55"/>
      <c r="U156" s="54"/>
      <c r="AM156" s="53"/>
    </row>
    <row r="157" spans="1:39" s="23" customFormat="1">
      <c r="A157" s="52"/>
      <c r="B157" s="52"/>
      <c r="F157" s="54"/>
      <c r="T157" s="55"/>
      <c r="U157" s="54"/>
      <c r="AM157" s="53"/>
    </row>
    <row r="158" spans="1:39" s="23" customFormat="1">
      <c r="A158" s="52"/>
      <c r="B158" s="52"/>
      <c r="F158" s="54"/>
      <c r="T158" s="55"/>
      <c r="U158" s="54"/>
      <c r="AM158" s="53"/>
    </row>
    <row r="159" spans="1:39" s="23" customFormat="1">
      <c r="A159" s="52"/>
      <c r="B159" s="52"/>
      <c r="F159" s="54"/>
      <c r="T159" s="55"/>
      <c r="U159" s="54"/>
      <c r="AM159" s="53"/>
    </row>
    <row r="160" spans="1:39" s="23" customFormat="1">
      <c r="A160" s="52"/>
      <c r="B160" s="52"/>
      <c r="F160" s="54"/>
      <c r="T160" s="55"/>
      <c r="U160" s="54"/>
      <c r="AM160" s="53"/>
    </row>
    <row r="161" spans="1:39" s="23" customFormat="1">
      <c r="A161" s="52"/>
      <c r="B161" s="52"/>
      <c r="F161" s="54"/>
      <c r="T161" s="55"/>
      <c r="U161" s="54"/>
      <c r="AM161" s="53"/>
    </row>
    <row r="162" spans="1:39" s="23" customFormat="1">
      <c r="A162" s="52"/>
      <c r="B162" s="52"/>
      <c r="F162" s="54"/>
      <c r="T162" s="55"/>
      <c r="U162" s="54"/>
      <c r="AM162" s="53"/>
    </row>
    <row r="163" spans="1:39" s="23" customFormat="1">
      <c r="A163" s="52"/>
      <c r="B163" s="52"/>
      <c r="F163" s="54"/>
      <c r="T163" s="55"/>
      <c r="U163" s="54"/>
      <c r="AM163" s="53"/>
    </row>
    <row r="164" spans="1:39" s="23" customFormat="1">
      <c r="A164" s="52"/>
      <c r="B164" s="52"/>
      <c r="F164" s="54"/>
      <c r="T164" s="55"/>
      <c r="U164" s="54"/>
      <c r="AM164" s="53"/>
    </row>
    <row r="165" spans="1:39" s="23" customFormat="1">
      <c r="A165" s="52"/>
      <c r="B165" s="52"/>
      <c r="F165" s="54"/>
      <c r="T165" s="55"/>
      <c r="U165" s="54"/>
      <c r="AM165" s="53"/>
    </row>
    <row r="166" spans="1:39" s="23" customFormat="1">
      <c r="A166" s="52"/>
      <c r="B166" s="52"/>
      <c r="F166" s="54"/>
      <c r="T166" s="55"/>
      <c r="U166" s="54"/>
      <c r="AM166" s="53"/>
    </row>
    <row r="167" spans="1:39" s="23" customFormat="1">
      <c r="A167" s="52"/>
      <c r="B167" s="52"/>
      <c r="F167" s="54"/>
      <c r="T167" s="55"/>
      <c r="U167" s="54"/>
      <c r="AM167" s="53"/>
    </row>
    <row r="168" spans="1:39" s="23" customFormat="1">
      <c r="A168" s="52"/>
      <c r="B168" s="52"/>
      <c r="F168" s="54"/>
      <c r="T168" s="55"/>
      <c r="U168" s="54"/>
      <c r="AM168" s="53"/>
    </row>
    <row r="169" spans="1:39" s="23" customFormat="1">
      <c r="A169" s="52"/>
      <c r="B169" s="52"/>
      <c r="F169" s="54"/>
      <c r="T169" s="55"/>
      <c r="U169" s="54"/>
      <c r="AM169" s="53"/>
    </row>
    <row r="170" spans="1:39" s="23" customFormat="1">
      <c r="A170" s="52"/>
      <c r="B170" s="52"/>
      <c r="F170" s="54"/>
      <c r="T170" s="55"/>
      <c r="U170" s="54"/>
      <c r="AM170" s="53"/>
    </row>
    <row r="171" spans="1:39" s="23" customFormat="1">
      <c r="A171" s="52"/>
      <c r="B171" s="52"/>
      <c r="F171" s="54"/>
      <c r="T171" s="55"/>
      <c r="U171" s="54"/>
      <c r="AM171" s="53"/>
    </row>
    <row r="172" spans="1:39" s="23" customFormat="1">
      <c r="A172" s="52"/>
      <c r="B172" s="52"/>
      <c r="F172" s="54"/>
      <c r="T172" s="55"/>
      <c r="U172" s="54"/>
      <c r="AM172" s="53"/>
    </row>
    <row r="173" spans="1:39" s="23" customFormat="1">
      <c r="A173" s="52"/>
      <c r="B173" s="52"/>
      <c r="F173" s="54"/>
      <c r="T173" s="55"/>
      <c r="U173" s="54"/>
      <c r="AM173" s="53"/>
    </row>
    <row r="174" spans="1:39" s="23" customFormat="1">
      <c r="A174" s="52"/>
      <c r="B174" s="52"/>
      <c r="F174" s="54"/>
      <c r="T174" s="55"/>
      <c r="U174" s="54"/>
      <c r="AM174" s="53"/>
    </row>
    <row r="175" spans="1:39" s="23" customFormat="1">
      <c r="A175" s="52"/>
      <c r="B175" s="52"/>
      <c r="F175" s="54"/>
      <c r="T175" s="55"/>
      <c r="U175" s="54"/>
      <c r="AM175" s="53"/>
    </row>
    <row r="176" spans="1:39" s="23" customFormat="1">
      <c r="A176" s="52"/>
      <c r="B176" s="52"/>
      <c r="F176" s="54"/>
      <c r="T176" s="55"/>
      <c r="U176" s="54"/>
      <c r="AM176" s="53"/>
    </row>
    <row r="177" spans="1:39" s="23" customFormat="1">
      <c r="A177" s="52"/>
      <c r="B177" s="52"/>
      <c r="F177" s="54"/>
      <c r="T177" s="55"/>
      <c r="U177" s="54"/>
      <c r="AM177" s="53"/>
    </row>
    <row r="178" spans="1:39" s="23" customFormat="1">
      <c r="A178" s="52"/>
      <c r="B178" s="52"/>
      <c r="F178" s="54"/>
      <c r="T178" s="55"/>
      <c r="U178" s="54"/>
      <c r="AM178" s="53"/>
    </row>
    <row r="179" spans="1:39" s="23" customFormat="1">
      <c r="A179" s="52"/>
      <c r="B179" s="52"/>
      <c r="F179" s="54"/>
      <c r="T179" s="55"/>
      <c r="U179" s="54"/>
      <c r="AM179" s="53"/>
    </row>
    <row r="180" spans="1:39" s="23" customFormat="1">
      <c r="A180" s="52"/>
      <c r="B180" s="52"/>
      <c r="F180" s="54"/>
      <c r="T180" s="55"/>
      <c r="U180" s="54"/>
      <c r="AM180" s="53"/>
    </row>
    <row r="181" spans="1:39" s="23" customFormat="1">
      <c r="A181" s="52"/>
      <c r="B181" s="52"/>
      <c r="F181" s="54"/>
      <c r="T181" s="55"/>
      <c r="U181" s="54"/>
      <c r="AM181" s="53"/>
    </row>
    <row r="182" spans="1:39" s="23" customFormat="1">
      <c r="A182" s="52"/>
      <c r="B182" s="52"/>
      <c r="F182" s="54"/>
      <c r="T182" s="55"/>
      <c r="U182" s="54"/>
      <c r="AM182" s="53"/>
    </row>
    <row r="183" spans="1:39" s="23" customFormat="1">
      <c r="A183" s="52"/>
      <c r="B183" s="52"/>
      <c r="F183" s="54"/>
      <c r="T183" s="55"/>
      <c r="U183" s="54"/>
      <c r="AM183" s="53"/>
    </row>
    <row r="184" spans="1:39" s="23" customFormat="1">
      <c r="A184" s="52"/>
      <c r="B184" s="52"/>
      <c r="F184" s="54"/>
      <c r="T184" s="55"/>
      <c r="U184" s="54"/>
      <c r="AM184" s="53"/>
    </row>
    <row r="185" spans="1:39" s="23" customFormat="1">
      <c r="A185" s="52"/>
      <c r="B185" s="52"/>
      <c r="F185" s="54"/>
      <c r="T185" s="55"/>
      <c r="U185" s="54"/>
      <c r="AM185" s="53"/>
    </row>
    <row r="186" spans="1:39" s="23" customFormat="1">
      <c r="A186" s="52"/>
      <c r="B186" s="52"/>
      <c r="F186" s="54"/>
      <c r="T186" s="55"/>
      <c r="U186" s="54"/>
      <c r="AM186" s="53"/>
    </row>
    <row r="187" spans="1:39" s="23" customFormat="1">
      <c r="A187" s="52"/>
      <c r="B187" s="52"/>
      <c r="F187" s="54"/>
      <c r="T187" s="55"/>
      <c r="U187" s="54"/>
      <c r="AM187" s="53"/>
    </row>
    <row r="188" spans="1:39" s="23" customFormat="1">
      <c r="A188" s="52"/>
      <c r="B188" s="52"/>
      <c r="F188" s="54"/>
      <c r="T188" s="55"/>
      <c r="U188" s="54"/>
      <c r="AM188" s="53"/>
    </row>
    <row r="189" spans="1:39" s="23" customFormat="1">
      <c r="A189" s="52"/>
      <c r="B189" s="52"/>
      <c r="F189" s="54"/>
      <c r="T189" s="55"/>
      <c r="U189" s="54"/>
      <c r="AM189" s="53"/>
    </row>
    <row r="190" spans="1:39" s="23" customFormat="1">
      <c r="A190" s="52"/>
      <c r="B190" s="52"/>
      <c r="F190" s="54"/>
      <c r="T190" s="55"/>
      <c r="U190" s="54"/>
      <c r="AM190" s="53"/>
    </row>
    <row r="191" spans="1:39" s="23" customFormat="1">
      <c r="A191" s="52"/>
      <c r="B191" s="52"/>
      <c r="F191" s="54"/>
      <c r="T191" s="55"/>
      <c r="U191" s="54"/>
      <c r="AM191" s="53"/>
    </row>
    <row r="192" spans="1:39" s="23" customFormat="1">
      <c r="A192" s="52"/>
      <c r="B192" s="52"/>
      <c r="F192" s="54"/>
      <c r="T192" s="55"/>
      <c r="U192" s="54"/>
      <c r="AM192" s="53"/>
    </row>
    <row r="193" spans="1:39" s="23" customFormat="1">
      <c r="A193" s="52"/>
      <c r="B193" s="52"/>
      <c r="F193" s="54"/>
      <c r="T193" s="55"/>
      <c r="U193" s="54"/>
      <c r="AM193" s="53"/>
    </row>
    <row r="194" spans="1:39" s="23" customFormat="1">
      <c r="A194" s="52"/>
      <c r="B194" s="52"/>
      <c r="F194" s="54"/>
      <c r="T194" s="55"/>
      <c r="U194" s="54"/>
      <c r="AM194" s="53"/>
    </row>
    <row r="195" spans="1:39" s="23" customFormat="1">
      <c r="A195" s="52"/>
      <c r="B195" s="52"/>
      <c r="F195" s="54"/>
      <c r="T195" s="55"/>
      <c r="U195" s="54"/>
      <c r="AM195" s="53"/>
    </row>
    <row r="196" spans="1:39" s="23" customFormat="1">
      <c r="A196" s="52"/>
      <c r="B196" s="52"/>
      <c r="F196" s="54"/>
      <c r="T196" s="55"/>
      <c r="U196" s="54"/>
      <c r="AM196" s="53"/>
    </row>
    <row r="197" spans="1:39" s="23" customFormat="1">
      <c r="A197" s="52"/>
      <c r="B197" s="52"/>
      <c r="F197" s="54"/>
      <c r="T197" s="55"/>
      <c r="U197" s="54"/>
      <c r="AM197" s="53"/>
    </row>
    <row r="198" spans="1:39" s="23" customFormat="1">
      <c r="A198" s="52"/>
      <c r="B198" s="52"/>
      <c r="F198" s="54"/>
      <c r="T198" s="55"/>
      <c r="U198" s="54"/>
      <c r="AM198" s="53"/>
    </row>
    <row r="199" spans="1:39" s="23" customFormat="1">
      <c r="A199" s="52"/>
      <c r="B199" s="52"/>
      <c r="F199" s="54"/>
      <c r="T199" s="55"/>
      <c r="U199" s="54"/>
      <c r="AM199" s="53"/>
    </row>
    <row r="200" spans="1:39" s="23" customFormat="1">
      <c r="A200" s="52"/>
      <c r="B200" s="52"/>
      <c r="F200" s="54"/>
      <c r="T200" s="55"/>
      <c r="U200" s="54"/>
      <c r="AM200" s="53"/>
    </row>
    <row r="201" spans="1:39" s="23" customFormat="1">
      <c r="A201" s="52"/>
      <c r="B201" s="52"/>
      <c r="F201" s="54"/>
      <c r="T201" s="55"/>
      <c r="U201" s="54"/>
      <c r="AM201" s="53"/>
    </row>
    <row r="202" spans="1:39" s="23" customFormat="1">
      <c r="A202" s="52"/>
      <c r="B202" s="52"/>
      <c r="F202" s="54"/>
      <c r="T202" s="55"/>
      <c r="U202" s="54"/>
      <c r="AM202" s="53"/>
    </row>
    <row r="203" spans="1:39" s="23" customFormat="1">
      <c r="A203" s="52"/>
      <c r="B203" s="52"/>
      <c r="F203" s="54"/>
      <c r="T203" s="55"/>
      <c r="U203" s="54"/>
      <c r="AM203" s="53"/>
    </row>
    <row r="204" spans="1:39" s="23" customFormat="1">
      <c r="A204" s="52"/>
      <c r="B204" s="52"/>
      <c r="F204" s="54"/>
      <c r="T204" s="55"/>
      <c r="U204" s="54"/>
      <c r="AM204" s="53"/>
    </row>
    <row r="205" spans="1:39" s="23" customFormat="1">
      <c r="A205" s="52"/>
      <c r="B205" s="52"/>
      <c r="F205" s="54"/>
      <c r="T205" s="55"/>
      <c r="U205" s="54"/>
      <c r="AM205" s="53"/>
    </row>
    <row r="206" spans="1:39" s="23" customFormat="1">
      <c r="A206" s="52"/>
      <c r="B206" s="52"/>
      <c r="F206" s="54"/>
      <c r="T206" s="55"/>
      <c r="U206" s="54"/>
      <c r="AM206" s="53"/>
    </row>
    <row r="207" spans="1:39" s="23" customFormat="1">
      <c r="A207" s="52"/>
      <c r="B207" s="52"/>
      <c r="F207" s="54"/>
      <c r="T207" s="55"/>
      <c r="U207" s="54"/>
      <c r="AM207" s="53"/>
    </row>
    <row r="208" spans="1:39" s="23" customFormat="1">
      <c r="A208" s="52"/>
      <c r="B208" s="52"/>
      <c r="F208" s="54"/>
      <c r="T208" s="55"/>
      <c r="U208" s="54"/>
      <c r="AM208" s="53"/>
    </row>
    <row r="209" spans="1:39" s="23" customFormat="1">
      <c r="A209" s="52"/>
      <c r="B209" s="52"/>
      <c r="F209" s="54"/>
      <c r="T209" s="55"/>
      <c r="U209" s="54"/>
      <c r="AM209" s="53"/>
    </row>
    <row r="210" spans="1:39" s="23" customFormat="1">
      <c r="A210" s="52"/>
      <c r="B210" s="52"/>
      <c r="F210" s="54"/>
      <c r="T210" s="55"/>
      <c r="U210" s="54"/>
      <c r="AM210" s="53"/>
    </row>
    <row r="211" spans="1:39" s="23" customFormat="1">
      <c r="A211" s="52"/>
      <c r="B211" s="52"/>
      <c r="F211" s="54"/>
      <c r="T211" s="55"/>
      <c r="U211" s="54"/>
      <c r="AM211" s="53"/>
    </row>
    <row r="212" spans="1:39" s="23" customFormat="1">
      <c r="A212" s="52"/>
      <c r="B212" s="52"/>
      <c r="F212" s="54"/>
      <c r="T212" s="55"/>
      <c r="U212" s="54"/>
      <c r="AM212" s="53"/>
    </row>
    <row r="213" spans="1:39" s="23" customFormat="1">
      <c r="A213" s="52"/>
      <c r="B213" s="52"/>
      <c r="F213" s="54"/>
      <c r="T213" s="55"/>
      <c r="U213" s="54"/>
      <c r="AM213" s="53"/>
    </row>
    <row r="214" spans="1:39" s="23" customFormat="1">
      <c r="A214" s="52"/>
      <c r="B214" s="52"/>
      <c r="F214" s="54"/>
      <c r="T214" s="55"/>
      <c r="U214" s="54"/>
      <c r="AM214" s="53"/>
    </row>
    <row r="215" spans="1:39" s="23" customFormat="1">
      <c r="A215" s="52"/>
      <c r="B215" s="52"/>
      <c r="F215" s="54"/>
      <c r="T215" s="55"/>
      <c r="U215" s="54"/>
      <c r="AM215" s="53"/>
    </row>
    <row r="216" spans="1:39" s="23" customFormat="1">
      <c r="A216" s="52"/>
      <c r="B216" s="52"/>
      <c r="F216" s="54"/>
      <c r="T216" s="55"/>
      <c r="U216" s="54"/>
      <c r="AM216" s="53"/>
    </row>
    <row r="217" spans="1:39" s="23" customFormat="1">
      <c r="A217" s="52"/>
      <c r="B217" s="52"/>
      <c r="F217" s="54"/>
      <c r="T217" s="55"/>
      <c r="U217" s="54"/>
      <c r="AM217" s="53"/>
    </row>
    <row r="218" spans="1:39" s="23" customFormat="1">
      <c r="A218" s="52"/>
      <c r="B218" s="52"/>
      <c r="F218" s="54"/>
      <c r="T218" s="55"/>
      <c r="U218" s="54"/>
      <c r="AM218" s="53"/>
    </row>
    <row r="219" spans="1:39" s="23" customFormat="1">
      <c r="A219" s="52"/>
      <c r="B219" s="52"/>
      <c r="F219" s="54"/>
      <c r="T219" s="55"/>
      <c r="U219" s="54"/>
      <c r="AM219" s="53"/>
    </row>
    <row r="220" spans="1:39" s="23" customFormat="1">
      <c r="A220" s="52"/>
      <c r="B220" s="52"/>
      <c r="F220" s="54"/>
      <c r="T220" s="55"/>
      <c r="U220" s="54"/>
      <c r="AM220" s="53"/>
    </row>
    <row r="221" spans="1:39" s="23" customFormat="1">
      <c r="A221" s="52"/>
      <c r="B221" s="52"/>
      <c r="F221" s="54"/>
      <c r="T221" s="55"/>
      <c r="U221" s="54"/>
      <c r="AM221" s="53"/>
    </row>
    <row r="222" spans="1:39" s="23" customFormat="1">
      <c r="A222" s="52"/>
      <c r="B222" s="52"/>
      <c r="F222" s="54"/>
      <c r="T222" s="55"/>
      <c r="U222" s="54"/>
      <c r="AM222" s="53"/>
    </row>
    <row r="223" spans="1:39" s="23" customFormat="1">
      <c r="A223" s="52"/>
      <c r="B223" s="52"/>
      <c r="F223" s="54"/>
      <c r="T223" s="55"/>
      <c r="U223" s="54"/>
      <c r="AM223" s="53"/>
    </row>
    <row r="224" spans="1:39" s="23" customFormat="1">
      <c r="A224" s="52"/>
      <c r="B224" s="52"/>
      <c r="F224" s="54"/>
      <c r="T224" s="55"/>
      <c r="U224" s="54"/>
      <c r="AM224" s="53"/>
    </row>
    <row r="225" spans="1:39" s="23" customFormat="1">
      <c r="A225" s="52"/>
      <c r="B225" s="52"/>
      <c r="F225" s="54"/>
      <c r="T225" s="55"/>
      <c r="U225" s="54"/>
      <c r="AM225" s="53"/>
    </row>
    <row r="226" spans="1:39" s="23" customFormat="1">
      <c r="A226" s="52"/>
      <c r="B226" s="52"/>
      <c r="F226" s="54"/>
      <c r="T226" s="55"/>
      <c r="U226" s="54"/>
      <c r="AM226" s="53"/>
    </row>
    <row r="227" spans="1:39" s="23" customFormat="1">
      <c r="A227" s="52"/>
      <c r="B227" s="52"/>
      <c r="F227" s="54"/>
      <c r="T227" s="55"/>
      <c r="U227" s="54"/>
      <c r="AM227" s="53"/>
    </row>
    <row r="228" spans="1:39" s="23" customFormat="1">
      <c r="A228" s="52"/>
      <c r="B228" s="52"/>
      <c r="F228" s="54"/>
      <c r="T228" s="55"/>
      <c r="U228" s="54"/>
      <c r="AM228" s="53"/>
    </row>
    <row r="229" spans="1:39" s="23" customFormat="1">
      <c r="A229" s="52"/>
      <c r="B229" s="52"/>
      <c r="F229" s="54"/>
      <c r="T229" s="55"/>
      <c r="U229" s="54"/>
      <c r="AM229" s="53"/>
    </row>
    <row r="230" spans="1:39" s="23" customFormat="1">
      <c r="A230" s="52"/>
      <c r="B230" s="52"/>
      <c r="F230" s="54"/>
      <c r="T230" s="55"/>
      <c r="U230" s="54"/>
      <c r="AM230" s="53"/>
    </row>
    <row r="231" spans="1:39" s="23" customFormat="1">
      <c r="A231" s="52"/>
      <c r="B231" s="52"/>
      <c r="F231" s="54"/>
      <c r="T231" s="55"/>
      <c r="U231" s="54"/>
      <c r="AM231" s="53"/>
    </row>
    <row r="232" spans="1:39" s="23" customFormat="1">
      <c r="A232" s="52"/>
      <c r="B232" s="52"/>
      <c r="F232" s="54"/>
      <c r="T232" s="55"/>
      <c r="U232" s="54"/>
      <c r="AM232" s="53"/>
    </row>
    <row r="233" spans="1:39" s="23" customFormat="1">
      <c r="A233" s="52"/>
      <c r="B233" s="52"/>
      <c r="F233" s="54"/>
      <c r="T233" s="55"/>
      <c r="U233" s="54"/>
      <c r="AM233" s="53"/>
    </row>
    <row r="234" spans="1:39" s="23" customFormat="1">
      <c r="A234" s="52"/>
      <c r="B234" s="52"/>
      <c r="F234" s="54"/>
      <c r="T234" s="55"/>
      <c r="U234" s="54"/>
      <c r="AM234" s="53"/>
    </row>
    <row r="235" spans="1:39" s="23" customFormat="1">
      <c r="A235" s="52"/>
      <c r="B235" s="52"/>
      <c r="F235" s="54"/>
      <c r="T235" s="55"/>
      <c r="U235" s="54"/>
      <c r="AM235" s="53"/>
    </row>
    <row r="236" spans="1:39" s="23" customFormat="1">
      <c r="A236" s="52"/>
      <c r="B236" s="52"/>
      <c r="F236" s="54"/>
      <c r="T236" s="55"/>
      <c r="U236" s="54"/>
      <c r="AM236" s="53"/>
    </row>
    <row r="237" spans="1:39" s="23" customFormat="1">
      <c r="A237" s="52"/>
      <c r="B237" s="52"/>
      <c r="F237" s="54"/>
      <c r="T237" s="55"/>
      <c r="U237" s="54"/>
      <c r="AM237" s="53"/>
    </row>
    <row r="238" spans="1:39" s="23" customFormat="1">
      <c r="A238" s="52"/>
      <c r="B238" s="52"/>
      <c r="F238" s="54"/>
      <c r="T238" s="55"/>
      <c r="U238" s="54"/>
      <c r="AM238" s="53"/>
    </row>
    <row r="239" spans="1:39" s="23" customFormat="1">
      <c r="A239" s="52"/>
      <c r="B239" s="52"/>
      <c r="F239" s="54"/>
      <c r="T239" s="55"/>
      <c r="U239" s="54"/>
      <c r="AM239" s="53"/>
    </row>
    <row r="240" spans="1:39" s="23" customFormat="1">
      <c r="A240" s="52"/>
      <c r="B240" s="52"/>
      <c r="F240" s="54"/>
      <c r="T240" s="55"/>
      <c r="U240" s="54"/>
      <c r="AM240" s="53"/>
    </row>
    <row r="241" spans="1:39" s="23" customFormat="1">
      <c r="A241" s="52"/>
      <c r="B241" s="52"/>
      <c r="F241" s="54"/>
      <c r="T241" s="55"/>
      <c r="U241" s="54"/>
      <c r="AM241" s="53"/>
    </row>
    <row r="242" spans="1:39" s="23" customFormat="1">
      <c r="A242" s="52"/>
      <c r="B242" s="52"/>
      <c r="F242" s="54"/>
      <c r="T242" s="55"/>
      <c r="U242" s="54"/>
      <c r="AM242" s="53"/>
    </row>
    <row r="243" spans="1:39" s="23" customFormat="1">
      <c r="A243" s="52"/>
      <c r="B243" s="52"/>
      <c r="F243" s="54"/>
      <c r="T243" s="55"/>
      <c r="U243" s="54"/>
      <c r="AM243" s="53"/>
    </row>
    <row r="244" spans="1:39" s="23" customFormat="1">
      <c r="A244" s="52"/>
      <c r="B244" s="52"/>
      <c r="F244" s="54"/>
      <c r="T244" s="55"/>
      <c r="U244" s="54"/>
      <c r="AM244" s="53"/>
    </row>
    <row r="245" spans="1:39" s="23" customFormat="1">
      <c r="A245" s="52"/>
      <c r="B245" s="52"/>
      <c r="F245" s="54"/>
      <c r="T245" s="55"/>
      <c r="U245" s="54"/>
      <c r="AM245" s="53"/>
    </row>
    <row r="246" spans="1:39" s="23" customFormat="1">
      <c r="A246" s="52"/>
      <c r="B246" s="52"/>
      <c r="F246" s="54"/>
      <c r="T246" s="55"/>
      <c r="U246" s="54"/>
      <c r="AM246" s="53"/>
    </row>
    <row r="247" spans="1:39" s="23" customFormat="1">
      <c r="A247" s="52"/>
      <c r="B247" s="52"/>
      <c r="F247" s="54"/>
      <c r="T247" s="55"/>
      <c r="U247" s="54"/>
      <c r="AM247" s="53"/>
    </row>
    <row r="248" spans="1:39" s="23" customFormat="1">
      <c r="A248" s="52"/>
      <c r="B248" s="52"/>
      <c r="F248" s="54"/>
      <c r="T248" s="55"/>
      <c r="U248" s="54"/>
      <c r="AM248" s="53"/>
    </row>
    <row r="249" spans="1:39" s="23" customFormat="1">
      <c r="A249" s="52"/>
      <c r="B249" s="52"/>
      <c r="F249" s="54"/>
      <c r="T249" s="55"/>
      <c r="U249" s="54"/>
      <c r="AM249" s="53"/>
    </row>
    <row r="250" spans="1:39" s="23" customFormat="1">
      <c r="A250" s="52"/>
      <c r="B250" s="52"/>
      <c r="F250" s="54"/>
      <c r="T250" s="55"/>
      <c r="U250" s="54"/>
      <c r="AM250" s="53"/>
    </row>
    <row r="251" spans="1:39" s="23" customFormat="1">
      <c r="A251" s="52"/>
      <c r="B251" s="52"/>
      <c r="F251" s="54"/>
      <c r="T251" s="55"/>
      <c r="U251" s="54"/>
      <c r="AM251" s="53"/>
    </row>
    <row r="252" spans="1:39" s="23" customFormat="1">
      <c r="A252" s="52"/>
      <c r="B252" s="52"/>
      <c r="F252" s="54"/>
      <c r="T252" s="55"/>
      <c r="U252" s="54"/>
      <c r="AM252" s="53"/>
    </row>
    <row r="253" spans="1:39" s="23" customFormat="1">
      <c r="A253" s="52"/>
      <c r="B253" s="52"/>
      <c r="F253" s="54"/>
      <c r="T253" s="55"/>
      <c r="U253" s="54"/>
      <c r="AM253" s="53"/>
    </row>
    <row r="254" spans="1:39" s="23" customFormat="1">
      <c r="A254" s="52"/>
      <c r="B254" s="52"/>
      <c r="F254" s="54"/>
      <c r="T254" s="55"/>
      <c r="U254" s="54"/>
      <c r="AM254" s="53"/>
    </row>
    <row r="255" spans="1:39" s="23" customFormat="1">
      <c r="A255" s="52"/>
      <c r="B255" s="52"/>
      <c r="F255" s="54"/>
      <c r="T255" s="55"/>
      <c r="U255" s="54"/>
      <c r="AM255" s="53"/>
    </row>
    <row r="256" spans="1:39" s="23" customFormat="1">
      <c r="A256" s="52"/>
      <c r="B256" s="52"/>
      <c r="F256" s="54"/>
      <c r="T256" s="55"/>
      <c r="U256" s="54"/>
      <c r="AM256" s="53"/>
    </row>
    <row r="257" spans="1:39" s="23" customFormat="1">
      <c r="A257" s="52"/>
      <c r="B257" s="52"/>
      <c r="F257" s="54"/>
      <c r="T257" s="55"/>
      <c r="U257" s="54"/>
      <c r="AM257" s="53"/>
    </row>
    <row r="258" spans="1:39" s="23" customFormat="1">
      <c r="A258" s="52"/>
      <c r="B258" s="52"/>
      <c r="F258" s="54"/>
      <c r="T258" s="55"/>
      <c r="U258" s="54"/>
      <c r="AM258" s="53"/>
    </row>
    <row r="259" spans="1:39" s="23" customFormat="1">
      <c r="A259" s="52"/>
      <c r="B259" s="52"/>
      <c r="F259" s="54"/>
      <c r="T259" s="55"/>
      <c r="U259" s="54"/>
      <c r="AM259" s="53"/>
    </row>
    <row r="260" spans="1:39" s="23" customFormat="1">
      <c r="A260" s="52"/>
      <c r="B260" s="52"/>
      <c r="F260" s="54"/>
      <c r="T260" s="55"/>
      <c r="U260" s="54"/>
      <c r="AM260" s="53"/>
    </row>
    <row r="261" spans="1:39" s="23" customFormat="1">
      <c r="A261" s="52"/>
      <c r="B261" s="52"/>
      <c r="F261" s="54"/>
      <c r="T261" s="55"/>
      <c r="U261" s="54"/>
      <c r="AM261" s="53"/>
    </row>
    <row r="262" spans="1:39" s="23" customFormat="1">
      <c r="A262" s="52"/>
      <c r="B262" s="52"/>
      <c r="F262" s="54"/>
      <c r="T262" s="55"/>
      <c r="U262" s="54"/>
      <c r="AM262" s="53"/>
    </row>
    <row r="263" spans="1:39" s="23" customFormat="1">
      <c r="A263" s="52"/>
      <c r="B263" s="52"/>
      <c r="F263" s="54"/>
      <c r="T263" s="55"/>
      <c r="U263" s="54"/>
      <c r="AM263" s="53"/>
    </row>
    <row r="264" spans="1:39" s="23" customFormat="1">
      <c r="A264" s="52"/>
      <c r="B264" s="52"/>
      <c r="F264" s="54"/>
      <c r="T264" s="55"/>
      <c r="U264" s="54"/>
      <c r="AM264" s="53"/>
    </row>
    <row r="265" spans="1:39" s="23" customFormat="1">
      <c r="A265" s="52"/>
      <c r="B265" s="52"/>
      <c r="F265" s="54"/>
      <c r="T265" s="55"/>
      <c r="U265" s="54"/>
      <c r="AM265" s="53"/>
    </row>
    <row r="266" spans="1:39" s="23" customFormat="1">
      <c r="A266" s="52"/>
      <c r="B266" s="52"/>
      <c r="F266" s="54"/>
      <c r="T266" s="55"/>
      <c r="U266" s="54"/>
      <c r="AM266" s="53"/>
    </row>
    <row r="267" spans="1:39" s="23" customFormat="1">
      <c r="A267" s="52"/>
      <c r="B267" s="52"/>
      <c r="F267" s="54"/>
      <c r="T267" s="55"/>
      <c r="U267" s="54"/>
      <c r="AM267" s="53"/>
    </row>
    <row r="268" spans="1:39" s="23" customFormat="1">
      <c r="A268" s="52"/>
      <c r="B268" s="52"/>
      <c r="F268" s="54"/>
      <c r="T268" s="55"/>
      <c r="U268" s="54"/>
      <c r="AM268" s="53"/>
    </row>
    <row r="269" spans="1:39" s="23" customFormat="1">
      <c r="A269" s="52"/>
      <c r="B269" s="52"/>
      <c r="F269" s="54"/>
      <c r="T269" s="55"/>
      <c r="U269" s="54"/>
      <c r="AM269" s="53"/>
    </row>
    <row r="270" spans="1:39" s="23" customFormat="1">
      <c r="A270" s="52"/>
      <c r="B270" s="52"/>
      <c r="F270" s="54"/>
      <c r="T270" s="55"/>
      <c r="U270" s="54"/>
      <c r="AM270" s="53"/>
    </row>
    <row r="271" spans="1:39" s="23" customFormat="1">
      <c r="A271" s="52"/>
      <c r="B271" s="52"/>
      <c r="F271" s="54"/>
      <c r="T271" s="55"/>
      <c r="U271" s="54"/>
      <c r="AM271" s="53"/>
    </row>
    <row r="272" spans="1:39" s="23" customFormat="1">
      <c r="A272" s="52"/>
      <c r="B272" s="52"/>
      <c r="F272" s="54"/>
      <c r="T272" s="55"/>
      <c r="U272" s="54"/>
      <c r="AM272" s="53"/>
    </row>
    <row r="273" spans="1:39" s="23" customFormat="1">
      <c r="A273" s="52"/>
      <c r="B273" s="52"/>
      <c r="F273" s="54"/>
      <c r="T273" s="55"/>
      <c r="U273" s="54"/>
      <c r="AM273" s="53"/>
    </row>
    <row r="274" spans="1:39" s="23" customFormat="1">
      <c r="A274" s="52"/>
      <c r="B274" s="52"/>
      <c r="F274" s="54"/>
      <c r="T274" s="55"/>
      <c r="U274" s="54"/>
      <c r="AM274" s="53"/>
    </row>
    <row r="275" spans="1:39" s="23" customFormat="1">
      <c r="A275" s="52"/>
      <c r="B275" s="52"/>
      <c r="F275" s="54"/>
      <c r="T275" s="55"/>
      <c r="U275" s="54"/>
      <c r="AM275" s="53"/>
    </row>
    <row r="276" spans="1:39" s="23" customFormat="1">
      <c r="A276" s="52"/>
      <c r="B276" s="52"/>
      <c r="F276" s="54"/>
      <c r="T276" s="55"/>
      <c r="U276" s="54"/>
      <c r="AM276" s="53"/>
    </row>
    <row r="277" spans="1:39" s="23" customFormat="1">
      <c r="A277" s="52"/>
      <c r="B277" s="52"/>
      <c r="F277" s="54"/>
      <c r="T277" s="55"/>
      <c r="U277" s="54"/>
      <c r="AM277" s="53"/>
    </row>
    <row r="278" spans="1:39" s="23" customFormat="1">
      <c r="A278" s="52"/>
      <c r="B278" s="52"/>
      <c r="F278" s="54"/>
      <c r="T278" s="55"/>
      <c r="U278" s="54"/>
      <c r="AM278" s="53"/>
    </row>
    <row r="279" spans="1:39" s="23" customFormat="1">
      <c r="A279" s="52"/>
      <c r="B279" s="52"/>
      <c r="F279" s="54"/>
      <c r="T279" s="55"/>
      <c r="U279" s="54"/>
      <c r="AM279" s="53"/>
    </row>
    <row r="280" spans="1:39" s="23" customFormat="1">
      <c r="A280" s="52"/>
      <c r="B280" s="52"/>
      <c r="F280" s="54"/>
      <c r="T280" s="55"/>
      <c r="U280" s="54"/>
      <c r="AM280" s="53"/>
    </row>
    <row r="281" spans="1:39" s="23" customFormat="1">
      <c r="A281" s="52"/>
      <c r="B281" s="52"/>
      <c r="F281" s="54"/>
      <c r="T281" s="55"/>
      <c r="U281" s="54"/>
      <c r="AM281" s="53"/>
    </row>
    <row r="282" spans="1:39" s="23" customFormat="1">
      <c r="A282" s="52"/>
      <c r="B282" s="52"/>
      <c r="F282" s="54"/>
      <c r="T282" s="55"/>
      <c r="U282" s="54"/>
      <c r="AM282" s="53"/>
    </row>
    <row r="283" spans="1:39" s="23" customFormat="1">
      <c r="A283" s="52"/>
      <c r="B283" s="52"/>
      <c r="F283" s="54"/>
      <c r="T283" s="55"/>
      <c r="U283" s="54"/>
      <c r="AM283" s="53"/>
    </row>
    <row r="284" spans="1:39" s="23" customFormat="1">
      <c r="A284" s="52"/>
      <c r="B284" s="52"/>
      <c r="F284" s="54"/>
      <c r="T284" s="55"/>
      <c r="U284" s="54"/>
      <c r="AM284" s="53"/>
    </row>
    <row r="285" spans="1:39" s="23" customFormat="1">
      <c r="A285" s="52"/>
      <c r="B285" s="52"/>
      <c r="F285" s="54"/>
      <c r="T285" s="55"/>
      <c r="U285" s="54"/>
      <c r="AM285" s="53"/>
    </row>
    <row r="286" spans="1:39" s="23" customFormat="1">
      <c r="A286" s="52"/>
      <c r="B286" s="52"/>
      <c r="F286" s="54"/>
      <c r="T286" s="55"/>
      <c r="U286" s="54"/>
      <c r="AM286" s="53"/>
    </row>
    <row r="287" spans="1:39" s="23" customFormat="1">
      <c r="A287" s="52"/>
      <c r="B287" s="52"/>
      <c r="F287" s="54"/>
      <c r="T287" s="55"/>
      <c r="U287" s="54"/>
      <c r="AM287" s="53"/>
    </row>
    <row r="288" spans="1:39" s="23" customFormat="1">
      <c r="A288" s="52"/>
      <c r="B288" s="52"/>
      <c r="F288" s="54"/>
      <c r="T288" s="55"/>
      <c r="U288" s="54"/>
      <c r="AM288" s="53"/>
    </row>
    <row r="289" spans="1:39" s="23" customFormat="1">
      <c r="A289" s="52"/>
      <c r="B289" s="52"/>
      <c r="F289" s="54"/>
      <c r="T289" s="55"/>
      <c r="U289" s="54"/>
      <c r="AM289" s="53"/>
    </row>
    <row r="290" spans="1:39" s="23" customFormat="1">
      <c r="A290" s="52"/>
      <c r="B290" s="52"/>
      <c r="F290" s="54"/>
      <c r="T290" s="55"/>
      <c r="U290" s="54"/>
      <c r="AM290" s="53"/>
    </row>
    <row r="291" spans="1:39" s="23" customFormat="1">
      <c r="A291" s="52"/>
      <c r="B291" s="52"/>
      <c r="F291" s="54"/>
      <c r="T291" s="55"/>
      <c r="U291" s="54"/>
      <c r="AM291" s="53"/>
    </row>
    <row r="292" spans="1:39" s="23" customFormat="1">
      <c r="A292" s="52"/>
      <c r="B292" s="52"/>
      <c r="F292" s="54"/>
      <c r="T292" s="55"/>
      <c r="U292" s="54"/>
      <c r="AM292" s="53"/>
    </row>
    <row r="293" spans="1:39" s="23" customFormat="1">
      <c r="A293" s="52"/>
      <c r="B293" s="52"/>
      <c r="F293" s="54"/>
      <c r="T293" s="55"/>
      <c r="U293" s="54"/>
      <c r="AM293" s="53"/>
    </row>
    <row r="294" spans="1:39" s="23" customFormat="1">
      <c r="A294" s="52"/>
      <c r="B294" s="52"/>
      <c r="F294" s="54"/>
      <c r="T294" s="55"/>
      <c r="U294" s="54"/>
      <c r="AM294" s="53"/>
    </row>
    <row r="295" spans="1:39" s="23" customFormat="1">
      <c r="A295" s="52"/>
      <c r="B295" s="52"/>
      <c r="F295" s="54"/>
      <c r="T295" s="55"/>
      <c r="U295" s="54"/>
      <c r="AM295" s="53"/>
    </row>
    <row r="296" spans="1:39" s="23" customFormat="1">
      <c r="A296" s="52"/>
      <c r="B296" s="52"/>
      <c r="F296" s="54"/>
      <c r="T296" s="55"/>
      <c r="U296" s="54"/>
      <c r="AM296" s="53"/>
    </row>
    <row r="297" spans="1:39" s="23" customFormat="1">
      <c r="A297" s="52"/>
      <c r="B297" s="52"/>
      <c r="F297" s="54"/>
      <c r="T297" s="55"/>
      <c r="U297" s="54"/>
      <c r="AM297" s="53"/>
    </row>
    <row r="298" spans="1:39" s="23" customFormat="1">
      <c r="A298" s="52"/>
      <c r="B298" s="52"/>
      <c r="F298" s="54"/>
      <c r="T298" s="55"/>
      <c r="U298" s="54"/>
      <c r="AM298" s="53"/>
    </row>
    <row r="299" spans="1:39" s="23" customFormat="1">
      <c r="A299" s="52"/>
      <c r="B299" s="52"/>
      <c r="F299" s="54"/>
      <c r="T299" s="55"/>
      <c r="U299" s="54"/>
      <c r="AM299" s="53"/>
    </row>
    <row r="300" spans="1:39" s="23" customFormat="1">
      <c r="A300" s="52"/>
      <c r="B300" s="52"/>
      <c r="F300" s="54"/>
      <c r="T300" s="55"/>
      <c r="U300" s="54"/>
      <c r="AM300" s="53"/>
    </row>
    <row r="301" spans="1:39" s="23" customFormat="1">
      <c r="A301" s="52"/>
      <c r="B301" s="52"/>
      <c r="F301" s="54"/>
      <c r="T301" s="55"/>
      <c r="U301" s="54"/>
      <c r="AM301" s="53"/>
    </row>
    <row r="302" spans="1:39" s="23" customFormat="1">
      <c r="A302" s="52"/>
      <c r="B302" s="52"/>
      <c r="F302" s="54"/>
      <c r="T302" s="55"/>
      <c r="U302" s="54"/>
      <c r="AM302" s="53"/>
    </row>
    <row r="303" spans="1:39" s="23" customFormat="1">
      <c r="A303" s="52"/>
      <c r="B303" s="52"/>
      <c r="F303" s="54"/>
      <c r="T303" s="55"/>
      <c r="U303" s="54"/>
      <c r="AM303" s="53"/>
    </row>
    <row r="304" spans="1:39" s="23" customFormat="1">
      <c r="A304" s="52"/>
      <c r="B304" s="52"/>
      <c r="F304" s="54"/>
      <c r="T304" s="55"/>
      <c r="U304" s="54"/>
      <c r="AM304" s="53"/>
    </row>
    <row r="305" spans="1:39" s="23" customFormat="1">
      <c r="A305" s="52"/>
      <c r="B305" s="52"/>
      <c r="F305" s="54"/>
      <c r="T305" s="55"/>
      <c r="U305" s="54"/>
      <c r="AM305" s="53"/>
    </row>
    <row r="306" spans="1:39" s="23" customFormat="1">
      <c r="A306" s="52"/>
      <c r="B306" s="52"/>
      <c r="F306" s="54"/>
      <c r="T306" s="55"/>
      <c r="U306" s="54"/>
      <c r="AM306" s="53"/>
    </row>
    <row r="307" spans="1:39" s="23" customFormat="1">
      <c r="A307" s="52"/>
      <c r="B307" s="52"/>
      <c r="F307" s="54"/>
      <c r="T307" s="55"/>
      <c r="U307" s="54"/>
      <c r="AM307" s="53"/>
    </row>
    <row r="308" spans="1:39" s="23" customFormat="1">
      <c r="A308" s="52"/>
      <c r="B308" s="52"/>
      <c r="F308" s="54"/>
      <c r="T308" s="55"/>
      <c r="U308" s="54"/>
      <c r="AM308" s="53"/>
    </row>
    <row r="309" spans="1:39" s="23" customFormat="1">
      <c r="A309" s="52"/>
      <c r="B309" s="52"/>
      <c r="F309" s="54"/>
      <c r="T309" s="55"/>
      <c r="U309" s="54"/>
      <c r="AM309" s="53"/>
    </row>
    <row r="310" spans="1:39" s="23" customFormat="1">
      <c r="A310" s="52"/>
      <c r="B310" s="52"/>
      <c r="F310" s="54"/>
      <c r="T310" s="55"/>
      <c r="U310" s="54"/>
      <c r="AM310" s="53"/>
    </row>
    <row r="311" spans="1:39" s="23" customFormat="1">
      <c r="A311" s="52"/>
      <c r="B311" s="52"/>
      <c r="F311" s="54"/>
      <c r="T311" s="55"/>
      <c r="U311" s="54"/>
      <c r="AM311" s="53"/>
    </row>
    <row r="312" spans="1:39" s="23" customFormat="1">
      <c r="A312" s="52"/>
      <c r="B312" s="52"/>
      <c r="F312" s="54"/>
      <c r="T312" s="55"/>
      <c r="U312" s="54"/>
      <c r="AM312" s="53"/>
    </row>
    <row r="313" spans="1:39" s="23" customFormat="1">
      <c r="A313" s="52"/>
      <c r="B313" s="52"/>
      <c r="F313" s="54"/>
      <c r="T313" s="55"/>
      <c r="U313" s="54"/>
      <c r="AM313" s="53"/>
    </row>
    <row r="314" spans="1:39" s="23" customFormat="1">
      <c r="A314" s="52"/>
      <c r="B314" s="52"/>
      <c r="F314" s="54"/>
      <c r="T314" s="55"/>
      <c r="U314" s="54"/>
      <c r="AM314" s="53"/>
    </row>
    <row r="315" spans="1:39" s="23" customFormat="1">
      <c r="A315" s="52"/>
      <c r="B315" s="52"/>
      <c r="F315" s="54"/>
      <c r="T315" s="55"/>
      <c r="U315" s="54"/>
      <c r="AM315" s="53"/>
    </row>
    <row r="316" spans="1:39" s="23" customFormat="1">
      <c r="A316" s="52"/>
      <c r="B316" s="52"/>
      <c r="F316" s="54"/>
      <c r="T316" s="55"/>
      <c r="U316" s="54"/>
      <c r="AM316" s="53"/>
    </row>
    <row r="317" spans="1:39" s="23" customFormat="1">
      <c r="A317" s="52"/>
      <c r="B317" s="52"/>
      <c r="F317" s="54"/>
      <c r="T317" s="55"/>
      <c r="U317" s="54"/>
      <c r="AM317" s="53"/>
    </row>
    <row r="318" spans="1:39" s="23" customFormat="1">
      <c r="A318" s="52"/>
      <c r="B318" s="52"/>
      <c r="F318" s="54"/>
      <c r="T318" s="55"/>
      <c r="U318" s="54"/>
      <c r="AM318" s="53"/>
    </row>
    <row r="319" spans="1:39" s="23" customFormat="1">
      <c r="A319" s="52"/>
      <c r="B319" s="52"/>
      <c r="F319" s="54"/>
      <c r="T319" s="55"/>
      <c r="U319" s="54"/>
      <c r="AM319" s="53"/>
    </row>
    <row r="320" spans="1:39" s="23" customFormat="1">
      <c r="A320" s="52"/>
      <c r="B320" s="52"/>
      <c r="F320" s="54"/>
      <c r="T320" s="55"/>
      <c r="U320" s="54"/>
      <c r="AM320" s="53"/>
    </row>
    <row r="321" spans="1:39" s="23" customFormat="1">
      <c r="A321" s="52"/>
      <c r="B321" s="52"/>
      <c r="F321" s="54"/>
      <c r="T321" s="55"/>
      <c r="U321" s="54"/>
      <c r="AM321" s="53"/>
    </row>
    <row r="322" spans="1:39" s="23" customFormat="1">
      <c r="A322" s="52"/>
      <c r="B322" s="52"/>
      <c r="F322" s="54"/>
      <c r="T322" s="55"/>
      <c r="U322" s="54"/>
      <c r="AM322" s="53"/>
    </row>
    <row r="323" spans="1:39" s="23" customFormat="1">
      <c r="A323" s="52"/>
      <c r="B323" s="52"/>
      <c r="F323" s="54"/>
      <c r="T323" s="55"/>
      <c r="U323" s="54"/>
      <c r="AM323" s="53"/>
    </row>
    <row r="324" spans="1:39" s="23" customFormat="1">
      <c r="A324" s="52"/>
      <c r="B324" s="52"/>
      <c r="F324" s="54"/>
      <c r="T324" s="55"/>
      <c r="U324" s="54"/>
      <c r="AM324" s="53"/>
    </row>
    <row r="325" spans="1:39" s="23" customFormat="1">
      <c r="A325" s="52"/>
      <c r="B325" s="52"/>
      <c r="F325" s="54"/>
      <c r="T325" s="55"/>
      <c r="U325" s="54"/>
      <c r="AM325" s="53"/>
    </row>
    <row r="326" spans="1:39" s="23" customFormat="1">
      <c r="A326" s="52"/>
      <c r="B326" s="52"/>
      <c r="F326" s="54"/>
      <c r="T326" s="55"/>
      <c r="U326" s="54"/>
      <c r="AM326" s="53"/>
    </row>
    <row r="327" spans="1:39" s="23" customFormat="1">
      <c r="A327" s="52"/>
      <c r="B327" s="52"/>
      <c r="F327" s="54"/>
      <c r="T327" s="55"/>
      <c r="U327" s="54"/>
      <c r="AM327" s="53"/>
    </row>
    <row r="328" spans="1:39" s="23" customFormat="1">
      <c r="A328" s="52"/>
      <c r="B328" s="52"/>
      <c r="F328" s="54"/>
      <c r="T328" s="55"/>
      <c r="U328" s="54"/>
      <c r="AM328" s="53"/>
    </row>
    <row r="329" spans="1:39" s="23" customFormat="1">
      <c r="A329" s="52"/>
      <c r="B329" s="52"/>
      <c r="F329" s="54"/>
      <c r="T329" s="55"/>
      <c r="U329" s="54"/>
      <c r="AM329" s="53"/>
    </row>
    <row r="330" spans="1:39" s="23" customFormat="1">
      <c r="A330" s="52"/>
      <c r="B330" s="52"/>
      <c r="F330" s="54"/>
      <c r="T330" s="55"/>
      <c r="U330" s="54"/>
      <c r="AM330" s="53"/>
    </row>
    <row r="331" spans="1:39" s="23" customFormat="1">
      <c r="A331" s="52"/>
      <c r="B331" s="52"/>
      <c r="F331" s="54"/>
      <c r="T331" s="55"/>
      <c r="U331" s="54"/>
      <c r="AM331" s="53"/>
    </row>
    <row r="332" spans="1:39" s="23" customFormat="1">
      <c r="A332" s="52"/>
      <c r="B332" s="52"/>
      <c r="F332" s="54"/>
      <c r="T332" s="55"/>
      <c r="U332" s="54"/>
      <c r="AM332" s="53"/>
    </row>
    <row r="333" spans="1:39" s="23" customFormat="1">
      <c r="A333" s="52"/>
      <c r="B333" s="52"/>
      <c r="F333" s="54"/>
      <c r="T333" s="55"/>
      <c r="U333" s="54"/>
      <c r="AM333" s="53"/>
    </row>
    <row r="334" spans="1:39" s="23" customFormat="1">
      <c r="A334" s="52"/>
      <c r="B334" s="52"/>
      <c r="F334" s="54"/>
      <c r="T334" s="55"/>
      <c r="U334" s="54"/>
      <c r="AM334" s="53"/>
    </row>
    <row r="335" spans="1:39" s="23" customFormat="1">
      <c r="A335" s="52"/>
      <c r="B335" s="52"/>
      <c r="F335" s="54"/>
      <c r="T335" s="55"/>
      <c r="U335" s="54"/>
      <c r="AM335" s="53"/>
    </row>
    <row r="336" spans="1:39" s="23" customFormat="1">
      <c r="A336" s="52"/>
      <c r="B336" s="52"/>
      <c r="F336" s="54"/>
      <c r="T336" s="55"/>
      <c r="U336" s="54"/>
      <c r="AM336" s="53"/>
    </row>
    <row r="337" spans="1:39" s="23" customFormat="1">
      <c r="A337" s="52"/>
      <c r="B337" s="52"/>
      <c r="F337" s="54"/>
      <c r="T337" s="55"/>
      <c r="U337" s="54"/>
      <c r="AM337" s="53"/>
    </row>
    <row r="338" spans="1:39" s="23" customFormat="1">
      <c r="A338" s="52"/>
      <c r="B338" s="52"/>
      <c r="F338" s="54"/>
      <c r="T338" s="55"/>
      <c r="U338" s="54"/>
      <c r="AM338" s="53"/>
    </row>
    <row r="339" spans="1:39" s="23" customFormat="1">
      <c r="A339" s="52"/>
      <c r="B339" s="52"/>
      <c r="F339" s="54"/>
      <c r="T339" s="55"/>
      <c r="U339" s="54"/>
      <c r="AM339" s="53"/>
    </row>
    <row r="340" spans="1:39" s="23" customFormat="1">
      <c r="A340" s="52"/>
      <c r="B340" s="52"/>
      <c r="F340" s="54"/>
      <c r="T340" s="55"/>
      <c r="U340" s="54"/>
      <c r="AM340" s="53"/>
    </row>
    <row r="341" spans="1:39" s="23" customFormat="1">
      <c r="A341" s="52"/>
      <c r="B341" s="52"/>
      <c r="F341" s="54"/>
      <c r="T341" s="55"/>
      <c r="U341" s="54"/>
      <c r="AM341" s="53"/>
    </row>
    <row r="342" spans="1:39" s="23" customFormat="1">
      <c r="A342" s="52"/>
      <c r="B342" s="52"/>
      <c r="F342" s="54"/>
      <c r="T342" s="55"/>
      <c r="U342" s="54"/>
      <c r="AM342" s="53"/>
    </row>
    <row r="343" spans="1:39" s="23" customFormat="1">
      <c r="A343" s="52"/>
      <c r="B343" s="52"/>
      <c r="F343" s="54"/>
      <c r="T343" s="55"/>
      <c r="U343" s="54"/>
      <c r="AM343" s="53"/>
    </row>
    <row r="344" spans="1:39" s="23" customFormat="1">
      <c r="A344" s="52"/>
      <c r="B344" s="52"/>
      <c r="F344" s="54"/>
      <c r="T344" s="55"/>
      <c r="U344" s="54"/>
      <c r="AM344" s="53"/>
    </row>
    <row r="345" spans="1:39" s="23" customFormat="1">
      <c r="A345" s="52"/>
      <c r="B345" s="52"/>
      <c r="F345" s="54"/>
      <c r="T345" s="55"/>
      <c r="U345" s="54"/>
      <c r="AM345" s="53"/>
    </row>
    <row r="346" spans="1:39" s="23" customFormat="1">
      <c r="A346" s="52"/>
      <c r="B346" s="52"/>
      <c r="F346" s="54"/>
      <c r="T346" s="55"/>
      <c r="U346" s="54"/>
      <c r="AM346" s="53"/>
    </row>
    <row r="347" spans="1:39" s="23" customFormat="1">
      <c r="A347" s="52"/>
      <c r="B347" s="52"/>
      <c r="F347" s="54"/>
      <c r="T347" s="55"/>
      <c r="U347" s="54"/>
      <c r="AM347" s="53"/>
    </row>
    <row r="348" spans="1:39" s="23" customFormat="1">
      <c r="A348" s="52"/>
      <c r="B348" s="52"/>
      <c r="F348" s="54"/>
      <c r="T348" s="55"/>
      <c r="U348" s="54"/>
      <c r="AM348" s="53"/>
    </row>
    <row r="349" spans="1:39" s="23" customFormat="1">
      <c r="A349" s="52"/>
      <c r="B349" s="52"/>
      <c r="F349" s="54"/>
      <c r="T349" s="55"/>
      <c r="U349" s="54"/>
      <c r="AM349" s="53"/>
    </row>
    <row r="350" spans="1:39" s="23" customFormat="1">
      <c r="A350" s="52"/>
      <c r="B350" s="52"/>
      <c r="F350" s="54"/>
      <c r="T350" s="55"/>
      <c r="U350" s="54"/>
      <c r="AM350" s="53"/>
    </row>
    <row r="351" spans="1:39" s="23" customFormat="1">
      <c r="A351" s="52"/>
      <c r="B351" s="52"/>
      <c r="F351" s="54"/>
      <c r="T351" s="55"/>
      <c r="U351" s="54"/>
      <c r="AM351" s="53"/>
    </row>
    <row r="352" spans="1:39" s="23" customFormat="1">
      <c r="A352" s="52"/>
      <c r="B352" s="52"/>
      <c r="F352" s="54"/>
      <c r="T352" s="55"/>
      <c r="U352" s="54"/>
      <c r="AM352" s="53"/>
    </row>
    <row r="353" spans="1:39" s="23" customFormat="1">
      <c r="A353" s="52"/>
      <c r="B353" s="52"/>
      <c r="F353" s="54"/>
      <c r="T353" s="55"/>
      <c r="U353" s="54"/>
      <c r="AM353" s="53"/>
    </row>
    <row r="354" spans="1:39" s="23" customFormat="1">
      <c r="A354" s="52"/>
      <c r="B354" s="52"/>
      <c r="F354" s="54"/>
      <c r="T354" s="55"/>
      <c r="U354" s="54"/>
      <c r="AM354" s="53"/>
    </row>
    <row r="355" spans="1:39" s="23" customFormat="1">
      <c r="A355" s="52"/>
      <c r="B355" s="52"/>
      <c r="F355" s="54"/>
      <c r="T355" s="55"/>
      <c r="U355" s="54"/>
      <c r="AM355" s="53"/>
    </row>
    <row r="356" spans="1:39" s="23" customFormat="1">
      <c r="A356" s="52"/>
      <c r="B356" s="52"/>
      <c r="F356" s="54"/>
      <c r="T356" s="55"/>
      <c r="U356" s="54"/>
      <c r="AM356" s="53"/>
    </row>
    <row r="357" spans="1:39" s="23" customFormat="1">
      <c r="A357" s="52"/>
      <c r="B357" s="52"/>
      <c r="F357" s="54"/>
      <c r="T357" s="55"/>
      <c r="U357" s="54"/>
      <c r="AM357" s="53"/>
    </row>
    <row r="358" spans="1:39" s="23" customFormat="1">
      <c r="A358" s="52"/>
      <c r="B358" s="52"/>
      <c r="F358" s="54"/>
      <c r="T358" s="55"/>
      <c r="U358" s="54"/>
      <c r="AM358" s="53"/>
    </row>
    <row r="359" spans="1:39" s="23" customFormat="1">
      <c r="A359" s="52"/>
      <c r="B359" s="52"/>
      <c r="F359" s="54"/>
      <c r="T359" s="55"/>
      <c r="U359" s="54"/>
      <c r="AM359" s="53"/>
    </row>
    <row r="360" spans="1:39" s="23" customFormat="1">
      <c r="A360" s="52"/>
      <c r="B360" s="52"/>
      <c r="F360" s="54"/>
      <c r="T360" s="55"/>
      <c r="U360" s="54"/>
      <c r="AM360" s="53"/>
    </row>
    <row r="361" spans="1:39" s="23" customFormat="1">
      <c r="A361" s="52"/>
      <c r="B361" s="52"/>
      <c r="F361" s="54"/>
      <c r="T361" s="55"/>
      <c r="U361" s="54"/>
      <c r="AM361" s="53"/>
    </row>
    <row r="362" spans="1:39" s="23" customFormat="1">
      <c r="A362" s="52"/>
      <c r="B362" s="52"/>
      <c r="F362" s="54"/>
      <c r="T362" s="55"/>
      <c r="U362" s="54"/>
      <c r="AM362" s="53"/>
    </row>
    <row r="363" spans="1:39" s="23" customFormat="1">
      <c r="A363" s="52"/>
      <c r="B363" s="52"/>
      <c r="F363" s="54"/>
      <c r="T363" s="55"/>
      <c r="U363" s="54"/>
      <c r="AM363" s="53"/>
    </row>
    <row r="364" spans="1:39" s="23" customFormat="1">
      <c r="A364" s="52"/>
      <c r="B364" s="52"/>
      <c r="F364" s="54"/>
      <c r="T364" s="55"/>
      <c r="U364" s="54"/>
      <c r="AM364" s="53"/>
    </row>
    <row r="365" spans="1:39" s="23" customFormat="1">
      <c r="A365" s="52"/>
      <c r="B365" s="52"/>
      <c r="F365" s="54"/>
      <c r="T365" s="55"/>
      <c r="U365" s="54"/>
      <c r="AM365" s="53"/>
    </row>
    <row r="366" spans="1:39" s="23" customFormat="1">
      <c r="A366" s="52"/>
      <c r="B366" s="52"/>
      <c r="F366" s="54"/>
      <c r="T366" s="55"/>
      <c r="U366" s="54"/>
      <c r="AM366" s="53"/>
    </row>
    <row r="367" spans="1:39" s="23" customFormat="1">
      <c r="A367" s="52"/>
      <c r="B367" s="52"/>
      <c r="F367" s="54"/>
      <c r="T367" s="55"/>
      <c r="U367" s="54"/>
      <c r="AM367" s="53"/>
    </row>
    <row r="368" spans="1:39" s="23" customFormat="1">
      <c r="A368" s="52"/>
      <c r="B368" s="52"/>
      <c r="F368" s="54"/>
      <c r="T368" s="55"/>
      <c r="U368" s="54"/>
      <c r="AM368" s="53"/>
    </row>
    <row r="369" spans="1:39" s="23" customFormat="1">
      <c r="A369" s="52"/>
      <c r="B369" s="52"/>
      <c r="F369" s="54"/>
      <c r="T369" s="55"/>
      <c r="U369" s="54"/>
      <c r="AM369" s="53"/>
    </row>
    <row r="370" spans="1:39" s="23" customFormat="1">
      <c r="A370" s="52"/>
      <c r="B370" s="52"/>
      <c r="F370" s="54"/>
      <c r="T370" s="55"/>
      <c r="U370" s="54"/>
      <c r="AM370" s="53"/>
    </row>
    <row r="371" spans="1:39" s="23" customFormat="1">
      <c r="A371" s="52"/>
      <c r="B371" s="52"/>
      <c r="F371" s="54"/>
      <c r="T371" s="55"/>
      <c r="U371" s="54"/>
      <c r="AM371" s="53"/>
    </row>
    <row r="372" spans="1:39" s="23" customFormat="1">
      <c r="A372" s="52"/>
      <c r="B372" s="52"/>
      <c r="F372" s="54"/>
      <c r="T372" s="55"/>
      <c r="U372" s="54"/>
      <c r="AM372" s="53"/>
    </row>
    <row r="373" spans="1:39" s="23" customFormat="1">
      <c r="A373" s="52"/>
      <c r="B373" s="52"/>
      <c r="F373" s="54"/>
      <c r="T373" s="55"/>
      <c r="U373" s="54"/>
      <c r="AM373" s="53"/>
    </row>
    <row r="374" spans="1:39" s="23" customFormat="1">
      <c r="A374" s="52"/>
      <c r="B374" s="52"/>
      <c r="F374" s="54"/>
      <c r="T374" s="55"/>
      <c r="U374" s="54"/>
      <c r="AM374" s="53"/>
    </row>
    <row r="375" spans="1:39" s="23" customFormat="1">
      <c r="A375" s="52"/>
      <c r="B375" s="52"/>
      <c r="F375" s="54"/>
      <c r="T375" s="55"/>
      <c r="U375" s="54"/>
      <c r="AM375" s="53"/>
    </row>
    <row r="376" spans="1:39" s="23" customFormat="1">
      <c r="A376" s="52"/>
      <c r="B376" s="52"/>
      <c r="F376" s="54"/>
      <c r="T376" s="55"/>
      <c r="U376" s="54"/>
      <c r="AM376" s="53"/>
    </row>
    <row r="377" spans="1:39" s="23" customFormat="1">
      <c r="A377" s="52"/>
      <c r="B377" s="52"/>
      <c r="F377" s="54"/>
      <c r="T377" s="55"/>
      <c r="U377" s="54"/>
      <c r="AM377" s="53"/>
    </row>
    <row r="378" spans="1:39" s="23" customFormat="1">
      <c r="A378" s="52"/>
      <c r="B378" s="52"/>
      <c r="F378" s="54"/>
      <c r="T378" s="55"/>
      <c r="U378" s="54"/>
      <c r="AM378" s="53"/>
    </row>
    <row r="379" spans="1:39" s="23" customFormat="1">
      <c r="A379" s="52"/>
      <c r="B379" s="52"/>
      <c r="F379" s="54"/>
      <c r="T379" s="55"/>
      <c r="U379" s="54"/>
      <c r="AM379" s="53"/>
    </row>
    <row r="380" spans="1:39" s="23" customFormat="1">
      <c r="A380" s="52"/>
      <c r="B380" s="52"/>
      <c r="F380" s="54"/>
      <c r="T380" s="55"/>
      <c r="U380" s="54"/>
      <c r="AM380" s="53"/>
    </row>
    <row r="381" spans="1:39" s="23" customFormat="1">
      <c r="A381" s="52"/>
      <c r="B381" s="52"/>
      <c r="F381" s="54"/>
      <c r="T381" s="55"/>
      <c r="U381" s="54"/>
      <c r="AM381" s="53"/>
    </row>
    <row r="382" spans="1:39" s="23" customFormat="1">
      <c r="A382" s="52"/>
      <c r="B382" s="52"/>
      <c r="F382" s="54"/>
      <c r="T382" s="55"/>
      <c r="U382" s="54"/>
      <c r="AM382" s="53"/>
    </row>
    <row r="383" spans="1:39" s="23" customFormat="1">
      <c r="A383" s="52"/>
      <c r="B383" s="52"/>
      <c r="F383" s="54"/>
      <c r="T383" s="55"/>
      <c r="U383" s="54"/>
      <c r="AM383" s="53"/>
    </row>
    <row r="384" spans="1:39" s="23" customFormat="1">
      <c r="A384" s="52"/>
      <c r="B384" s="52"/>
      <c r="F384" s="54"/>
      <c r="T384" s="55"/>
      <c r="U384" s="54"/>
      <c r="AM384" s="53"/>
    </row>
    <row r="385" spans="1:39" s="23" customFormat="1">
      <c r="A385" s="52"/>
      <c r="B385" s="52"/>
      <c r="F385" s="54"/>
      <c r="T385" s="55"/>
      <c r="U385" s="54"/>
      <c r="AM385" s="53"/>
    </row>
    <row r="386" spans="1:39" s="23" customFormat="1">
      <c r="A386" s="52"/>
      <c r="B386" s="52"/>
      <c r="F386" s="54"/>
      <c r="T386" s="55"/>
      <c r="U386" s="54"/>
      <c r="AM386" s="53"/>
    </row>
    <row r="387" spans="1:39" s="23" customFormat="1">
      <c r="A387" s="52"/>
      <c r="B387" s="52"/>
      <c r="F387" s="54"/>
      <c r="T387" s="55"/>
      <c r="U387" s="54"/>
      <c r="AM387" s="53"/>
    </row>
    <row r="388" spans="1:39" s="23" customFormat="1">
      <c r="A388" s="52"/>
      <c r="B388" s="52"/>
      <c r="F388" s="54"/>
      <c r="T388" s="55"/>
      <c r="U388" s="54"/>
      <c r="AM388" s="53"/>
    </row>
    <row r="389" spans="1:39" s="23" customFormat="1">
      <c r="A389" s="52"/>
      <c r="B389" s="52"/>
      <c r="F389" s="54"/>
      <c r="T389" s="55"/>
      <c r="U389" s="54"/>
      <c r="AM389" s="53"/>
    </row>
    <row r="390" spans="1:39" s="23" customFormat="1">
      <c r="A390" s="52"/>
      <c r="B390" s="52"/>
      <c r="F390" s="54"/>
      <c r="T390" s="55"/>
      <c r="U390" s="54"/>
      <c r="AM390" s="53"/>
    </row>
    <row r="391" spans="1:39" s="23" customFormat="1">
      <c r="A391" s="52"/>
      <c r="B391" s="52"/>
      <c r="F391" s="54"/>
      <c r="T391" s="55"/>
      <c r="U391" s="54"/>
      <c r="AM391" s="53"/>
    </row>
    <row r="392" spans="1:39" s="23" customFormat="1">
      <c r="A392" s="52"/>
      <c r="B392" s="52"/>
      <c r="F392" s="54"/>
      <c r="T392" s="55"/>
      <c r="U392" s="54"/>
      <c r="AM392" s="53"/>
    </row>
    <row r="393" spans="1:39" s="23" customFormat="1">
      <c r="A393" s="52"/>
      <c r="B393" s="52"/>
      <c r="F393" s="54"/>
      <c r="T393" s="55"/>
      <c r="U393" s="54"/>
      <c r="AM393" s="53"/>
    </row>
    <row r="394" spans="1:39" s="23" customFormat="1">
      <c r="A394" s="52"/>
      <c r="B394" s="52"/>
      <c r="F394" s="54"/>
      <c r="T394" s="55"/>
      <c r="U394" s="54"/>
      <c r="AM394" s="53"/>
    </row>
    <row r="395" spans="1:39" s="23" customFormat="1">
      <c r="A395" s="52"/>
      <c r="B395" s="52"/>
      <c r="F395" s="54"/>
      <c r="T395" s="55"/>
      <c r="U395" s="54"/>
      <c r="AM395" s="53"/>
    </row>
    <row r="396" spans="1:39" s="23" customFormat="1">
      <c r="A396" s="52"/>
      <c r="B396" s="52"/>
      <c r="F396" s="54"/>
      <c r="T396" s="55"/>
      <c r="U396" s="54"/>
      <c r="AM396" s="53"/>
    </row>
    <row r="397" spans="1:39" s="23" customFormat="1">
      <c r="A397" s="52"/>
      <c r="B397" s="52"/>
      <c r="F397" s="54"/>
      <c r="T397" s="55"/>
      <c r="U397" s="54"/>
      <c r="AM397" s="53"/>
    </row>
    <row r="398" spans="1:39" s="23" customFormat="1">
      <c r="A398" s="52"/>
      <c r="B398" s="52"/>
      <c r="F398" s="54"/>
      <c r="T398" s="55"/>
      <c r="U398" s="54"/>
      <c r="AM398" s="53"/>
    </row>
    <row r="399" spans="1:39" s="23" customFormat="1">
      <c r="A399" s="52"/>
      <c r="B399" s="52"/>
      <c r="F399" s="54"/>
      <c r="T399" s="55"/>
      <c r="U399" s="54"/>
      <c r="AM399" s="53"/>
    </row>
    <row r="400" spans="1:39" s="23" customFormat="1">
      <c r="A400" s="52"/>
      <c r="B400" s="52"/>
      <c r="F400" s="54"/>
      <c r="T400" s="55"/>
      <c r="U400" s="54"/>
      <c r="AM400" s="53"/>
    </row>
    <row r="401" spans="1:39" s="23" customFormat="1">
      <c r="A401" s="52"/>
      <c r="B401" s="52"/>
      <c r="F401" s="54"/>
      <c r="T401" s="55"/>
      <c r="U401" s="54"/>
      <c r="AM401" s="53"/>
    </row>
    <row r="402" spans="1:39" s="23" customFormat="1">
      <c r="A402" s="52"/>
      <c r="B402" s="52"/>
      <c r="F402" s="54"/>
      <c r="T402" s="55"/>
      <c r="U402" s="54"/>
      <c r="AM402" s="53"/>
    </row>
    <row r="403" spans="1:39" s="23" customFormat="1">
      <c r="A403" s="52"/>
      <c r="B403" s="52"/>
      <c r="F403" s="54"/>
      <c r="T403" s="55"/>
      <c r="U403" s="54"/>
      <c r="AM403" s="53"/>
    </row>
    <row r="404" spans="1:39" s="23" customFormat="1">
      <c r="A404" s="52"/>
      <c r="B404" s="52"/>
      <c r="F404" s="54"/>
      <c r="T404" s="55"/>
      <c r="U404" s="54"/>
      <c r="AM404" s="53"/>
    </row>
    <row r="405" spans="1:39" s="23" customFormat="1">
      <c r="A405" s="52"/>
      <c r="B405" s="52"/>
      <c r="F405" s="54"/>
      <c r="T405" s="55"/>
      <c r="U405" s="54"/>
      <c r="AM405" s="53"/>
    </row>
    <row r="406" spans="1:39" s="23" customFormat="1">
      <c r="A406" s="52"/>
      <c r="B406" s="52"/>
      <c r="F406" s="54"/>
      <c r="T406" s="55"/>
      <c r="U406" s="54"/>
      <c r="AM406" s="53"/>
    </row>
    <row r="407" spans="1:39" s="23" customFormat="1">
      <c r="A407" s="52"/>
      <c r="B407" s="52"/>
      <c r="F407" s="54"/>
      <c r="T407" s="55"/>
      <c r="U407" s="54"/>
      <c r="AM407" s="53"/>
    </row>
    <row r="408" spans="1:39" s="23" customFormat="1">
      <c r="A408" s="52"/>
      <c r="B408" s="52"/>
      <c r="F408" s="54"/>
      <c r="T408" s="55"/>
      <c r="U408" s="54"/>
      <c r="AM408" s="53"/>
    </row>
    <row r="409" spans="1:39" s="23" customFormat="1">
      <c r="A409" s="52"/>
      <c r="B409" s="52"/>
      <c r="F409" s="54"/>
      <c r="T409" s="55"/>
      <c r="U409" s="54"/>
      <c r="AM409" s="53"/>
    </row>
    <row r="410" spans="1:39" s="23" customFormat="1">
      <c r="A410" s="52"/>
      <c r="B410" s="52"/>
      <c r="F410" s="54"/>
      <c r="T410" s="55"/>
      <c r="U410" s="54"/>
      <c r="AM410" s="53"/>
    </row>
    <row r="411" spans="1:39" s="23" customFormat="1">
      <c r="A411" s="52"/>
      <c r="B411" s="52"/>
      <c r="F411" s="54"/>
      <c r="T411" s="55"/>
      <c r="U411" s="54"/>
      <c r="AM411" s="53"/>
    </row>
    <row r="412" spans="1:39" s="23" customFormat="1">
      <c r="A412" s="52"/>
      <c r="B412" s="52"/>
      <c r="F412" s="54"/>
      <c r="T412" s="55"/>
      <c r="U412" s="54"/>
      <c r="AM412" s="53"/>
    </row>
    <row r="413" spans="1:39" s="23" customFormat="1">
      <c r="A413" s="52"/>
      <c r="B413" s="52"/>
      <c r="F413" s="54"/>
      <c r="T413" s="55"/>
      <c r="U413" s="54"/>
      <c r="AM413" s="53"/>
    </row>
    <row r="414" spans="1:39" s="23" customFormat="1">
      <c r="A414" s="52"/>
      <c r="B414" s="52"/>
      <c r="F414" s="54"/>
      <c r="T414" s="55"/>
      <c r="U414" s="54"/>
      <c r="AM414" s="53"/>
    </row>
    <row r="415" spans="1:39" s="23" customFormat="1">
      <c r="A415" s="52"/>
      <c r="B415" s="52"/>
      <c r="F415" s="54"/>
      <c r="T415" s="55"/>
      <c r="U415" s="54"/>
      <c r="AM415" s="53"/>
    </row>
    <row r="416" spans="1:39" s="23" customFormat="1">
      <c r="A416" s="52"/>
      <c r="B416" s="52"/>
      <c r="F416" s="54"/>
      <c r="T416" s="55"/>
      <c r="U416" s="54"/>
      <c r="AM416" s="53"/>
    </row>
    <row r="417" spans="1:39" s="23" customFormat="1">
      <c r="A417" s="52"/>
      <c r="B417" s="52"/>
      <c r="F417" s="54"/>
      <c r="T417" s="55"/>
      <c r="U417" s="54"/>
      <c r="AM417" s="53"/>
    </row>
    <row r="418" spans="1:39" s="23" customFormat="1">
      <c r="A418" s="52"/>
      <c r="B418" s="52"/>
      <c r="F418" s="54"/>
      <c r="T418" s="55"/>
      <c r="U418" s="54"/>
      <c r="AM418" s="53"/>
    </row>
    <row r="419" spans="1:39" s="23" customFormat="1">
      <c r="A419" s="52"/>
      <c r="B419" s="52"/>
      <c r="F419" s="54"/>
      <c r="T419" s="55"/>
      <c r="U419" s="54"/>
      <c r="AM419" s="53"/>
    </row>
    <row r="420" spans="1:39" s="23" customFormat="1">
      <c r="A420" s="52"/>
      <c r="B420" s="52"/>
      <c r="F420" s="54"/>
      <c r="T420" s="55"/>
      <c r="U420" s="54"/>
      <c r="AM420" s="53"/>
    </row>
    <row r="421" spans="1:39" s="23" customFormat="1">
      <c r="A421" s="52"/>
      <c r="B421" s="52"/>
      <c r="F421" s="54"/>
      <c r="T421" s="55"/>
      <c r="U421" s="54"/>
      <c r="AM421" s="53"/>
    </row>
    <row r="422" spans="1:39" s="23" customFormat="1">
      <c r="A422" s="52"/>
      <c r="B422" s="52"/>
      <c r="F422" s="54"/>
      <c r="T422" s="55"/>
      <c r="U422" s="54"/>
      <c r="AM422" s="53"/>
    </row>
    <row r="423" spans="1:39" s="23" customFormat="1">
      <c r="A423" s="52"/>
      <c r="B423" s="52"/>
      <c r="F423" s="54"/>
      <c r="T423" s="55"/>
      <c r="U423" s="54"/>
      <c r="AM423" s="53"/>
    </row>
    <row r="424" spans="1:39" s="23" customFormat="1">
      <c r="A424" s="52"/>
      <c r="B424" s="52"/>
      <c r="F424" s="54"/>
      <c r="T424" s="55"/>
      <c r="U424" s="54"/>
      <c r="AM424" s="53"/>
    </row>
    <row r="425" spans="1:39" s="23" customFormat="1">
      <c r="A425" s="52"/>
      <c r="B425" s="52"/>
      <c r="F425" s="54"/>
      <c r="T425" s="55"/>
      <c r="U425" s="54"/>
      <c r="AM425" s="53"/>
    </row>
    <row r="426" spans="1:39" s="23" customFormat="1">
      <c r="A426" s="52"/>
      <c r="B426" s="52"/>
      <c r="F426" s="54"/>
      <c r="T426" s="55"/>
      <c r="U426" s="54"/>
      <c r="AM426" s="53"/>
    </row>
    <row r="427" spans="1:39" s="23" customFormat="1">
      <c r="A427" s="52"/>
      <c r="B427" s="52"/>
      <c r="F427" s="54"/>
      <c r="T427" s="55"/>
      <c r="U427" s="54"/>
      <c r="AM427" s="53"/>
    </row>
    <row r="428" spans="1:39" s="23" customFormat="1">
      <c r="A428" s="52"/>
      <c r="B428" s="52"/>
      <c r="F428" s="54"/>
      <c r="T428" s="55"/>
      <c r="U428" s="54"/>
      <c r="AM428" s="53"/>
    </row>
    <row r="429" spans="1:39" s="23" customFormat="1">
      <c r="A429" s="52"/>
      <c r="B429" s="52"/>
      <c r="F429" s="54"/>
      <c r="T429" s="55"/>
      <c r="U429" s="54"/>
      <c r="AM429" s="53"/>
    </row>
    <row r="430" spans="1:39" s="23" customFormat="1">
      <c r="A430" s="52"/>
      <c r="B430" s="52"/>
      <c r="F430" s="54"/>
      <c r="T430" s="55"/>
      <c r="U430" s="54"/>
      <c r="AM430" s="53"/>
    </row>
    <row r="431" spans="1:39" s="23" customFormat="1">
      <c r="A431" s="52"/>
      <c r="B431" s="52"/>
      <c r="F431" s="54"/>
      <c r="T431" s="55"/>
      <c r="U431" s="54"/>
      <c r="AM431" s="53"/>
    </row>
    <row r="432" spans="1:39" s="23" customFormat="1">
      <c r="A432" s="52"/>
      <c r="B432" s="52"/>
      <c r="F432" s="54"/>
      <c r="T432" s="55"/>
      <c r="U432" s="54"/>
      <c r="AM432" s="53"/>
    </row>
    <row r="433" spans="1:39" s="23" customFormat="1">
      <c r="A433" s="52"/>
      <c r="B433" s="52"/>
      <c r="F433" s="54"/>
      <c r="T433" s="55"/>
      <c r="U433" s="54"/>
      <c r="AM433" s="53"/>
    </row>
    <row r="434" spans="1:39" s="23" customFormat="1">
      <c r="A434" s="52"/>
      <c r="B434" s="52"/>
      <c r="F434" s="54"/>
      <c r="T434" s="55"/>
      <c r="U434" s="54"/>
      <c r="AM434" s="53"/>
    </row>
    <row r="435" spans="1:39" s="23" customFormat="1">
      <c r="A435" s="52"/>
      <c r="B435" s="52"/>
      <c r="F435" s="54"/>
      <c r="T435" s="55"/>
      <c r="U435" s="54"/>
      <c r="AM435" s="53"/>
    </row>
    <row r="436" spans="1:39" s="23" customFormat="1">
      <c r="A436" s="52"/>
      <c r="B436" s="52"/>
      <c r="F436" s="54"/>
      <c r="T436" s="55"/>
      <c r="U436" s="54"/>
      <c r="AM436" s="53"/>
    </row>
    <row r="437" spans="1:39" s="23" customFormat="1">
      <c r="A437" s="52"/>
      <c r="B437" s="52"/>
      <c r="F437" s="54"/>
      <c r="T437" s="55"/>
      <c r="U437" s="54"/>
      <c r="AM437" s="53"/>
    </row>
    <row r="438" spans="1:39" s="23" customFormat="1">
      <c r="A438" s="52"/>
      <c r="B438" s="52"/>
      <c r="F438" s="54"/>
      <c r="T438" s="55"/>
      <c r="U438" s="54"/>
      <c r="AM438" s="53"/>
    </row>
    <row r="439" spans="1:39" s="23" customFormat="1">
      <c r="A439" s="52"/>
      <c r="B439" s="52"/>
      <c r="F439" s="54"/>
      <c r="T439" s="55"/>
      <c r="U439" s="54"/>
      <c r="AM439" s="53"/>
    </row>
    <row r="440" spans="1:39" s="23" customFormat="1">
      <c r="A440" s="52"/>
      <c r="B440" s="52"/>
      <c r="F440" s="54"/>
      <c r="T440" s="55"/>
      <c r="U440" s="54"/>
      <c r="AM440" s="53"/>
    </row>
    <row r="441" spans="1:39" s="23" customFormat="1">
      <c r="A441" s="52"/>
      <c r="B441" s="52"/>
      <c r="F441" s="54"/>
      <c r="T441" s="55"/>
      <c r="U441" s="54"/>
      <c r="AM441" s="53"/>
    </row>
    <row r="442" spans="1:39" s="23" customFormat="1">
      <c r="A442" s="52"/>
      <c r="B442" s="52"/>
      <c r="F442" s="54"/>
      <c r="T442" s="55"/>
      <c r="U442" s="54"/>
      <c r="AM442" s="53"/>
    </row>
    <row r="443" spans="1:39" s="23" customFormat="1">
      <c r="A443" s="52"/>
      <c r="B443" s="52"/>
      <c r="F443" s="54"/>
      <c r="T443" s="55"/>
      <c r="U443" s="54"/>
      <c r="AM443" s="53"/>
    </row>
    <row r="444" spans="1:39" s="23" customFormat="1">
      <c r="A444" s="52"/>
      <c r="B444" s="52"/>
      <c r="F444" s="54"/>
      <c r="T444" s="55"/>
      <c r="U444" s="54"/>
      <c r="AM444" s="53"/>
    </row>
    <row r="445" spans="1:39" s="23" customFormat="1">
      <c r="A445" s="52"/>
      <c r="B445" s="52"/>
      <c r="F445" s="54"/>
      <c r="T445" s="55"/>
      <c r="U445" s="54"/>
      <c r="AM445" s="53"/>
    </row>
    <row r="446" spans="1:39" s="23" customFormat="1">
      <c r="A446" s="52"/>
      <c r="B446" s="52"/>
      <c r="F446" s="54"/>
      <c r="T446" s="55"/>
      <c r="U446" s="54"/>
      <c r="AM446" s="53"/>
    </row>
    <row r="447" spans="1:39" s="23" customFormat="1">
      <c r="A447" s="52"/>
      <c r="B447" s="52"/>
      <c r="F447" s="54"/>
      <c r="T447" s="55"/>
      <c r="U447" s="54"/>
      <c r="AM447" s="53"/>
    </row>
    <row r="448" spans="1:39" s="23" customFormat="1">
      <c r="A448" s="52"/>
      <c r="B448" s="52"/>
      <c r="F448" s="54"/>
      <c r="T448" s="55"/>
      <c r="U448" s="54"/>
      <c r="AM448" s="53"/>
    </row>
    <row r="449" spans="1:39" s="23" customFormat="1">
      <c r="A449" s="52"/>
      <c r="B449" s="52"/>
      <c r="F449" s="54"/>
      <c r="T449" s="55"/>
      <c r="U449" s="54"/>
      <c r="AM449" s="53"/>
    </row>
    <row r="450" spans="1:39" s="23" customFormat="1">
      <c r="A450" s="52"/>
      <c r="B450" s="52"/>
      <c r="F450" s="54"/>
      <c r="T450" s="55"/>
      <c r="U450" s="54"/>
      <c r="AM450" s="53"/>
    </row>
    <row r="451" spans="1:39" s="23" customFormat="1">
      <c r="A451" s="52"/>
      <c r="B451" s="52"/>
      <c r="F451" s="54"/>
      <c r="T451" s="55"/>
      <c r="U451" s="54"/>
      <c r="AM451" s="53"/>
    </row>
    <row r="452" spans="1:39" s="23" customFormat="1">
      <c r="A452" s="52"/>
      <c r="B452" s="52"/>
      <c r="F452" s="54"/>
      <c r="T452" s="55"/>
      <c r="U452" s="54"/>
      <c r="AM452" s="53"/>
    </row>
    <row r="453" spans="1:39" s="23" customFormat="1">
      <c r="A453" s="52"/>
      <c r="B453" s="52"/>
      <c r="F453" s="54"/>
      <c r="T453" s="55"/>
      <c r="U453" s="54"/>
      <c r="AM453" s="53"/>
    </row>
    <row r="454" spans="1:39" s="23" customFormat="1">
      <c r="A454" s="52"/>
      <c r="B454" s="52"/>
      <c r="F454" s="54"/>
      <c r="T454" s="55"/>
      <c r="U454" s="54"/>
      <c r="AM454" s="53"/>
    </row>
    <row r="455" spans="1:39" s="23" customFormat="1">
      <c r="A455" s="52"/>
      <c r="B455" s="52"/>
      <c r="F455" s="54"/>
      <c r="T455" s="55"/>
      <c r="U455" s="54"/>
      <c r="AM455" s="53"/>
    </row>
    <row r="456" spans="1:39" s="23" customFormat="1">
      <c r="A456" s="52"/>
      <c r="B456" s="52"/>
      <c r="F456" s="54"/>
      <c r="T456" s="55"/>
      <c r="U456" s="54"/>
      <c r="AM456" s="53"/>
    </row>
    <row r="457" spans="1:39" s="23" customFormat="1">
      <c r="A457" s="52"/>
      <c r="B457" s="52"/>
      <c r="F457" s="54"/>
      <c r="T457" s="55"/>
      <c r="U457" s="54"/>
      <c r="AM457" s="53"/>
    </row>
    <row r="458" spans="1:39" s="23" customFormat="1">
      <c r="A458" s="52"/>
      <c r="B458" s="52"/>
      <c r="F458" s="54"/>
      <c r="T458" s="55"/>
      <c r="U458" s="54"/>
      <c r="AM458" s="53"/>
    </row>
    <row r="459" spans="1:39" s="23" customFormat="1">
      <c r="A459" s="52"/>
      <c r="B459" s="52"/>
      <c r="F459" s="54"/>
      <c r="T459" s="55"/>
      <c r="U459" s="54"/>
      <c r="AM459" s="53"/>
    </row>
    <row r="460" spans="1:39" s="23" customFormat="1">
      <c r="A460" s="52"/>
      <c r="B460" s="52"/>
      <c r="F460" s="54"/>
      <c r="T460" s="55"/>
      <c r="U460" s="54"/>
      <c r="AM460" s="53"/>
    </row>
    <row r="461" spans="1:39" s="23" customFormat="1">
      <c r="A461" s="52"/>
      <c r="B461" s="52"/>
      <c r="F461" s="54"/>
      <c r="T461" s="55"/>
      <c r="U461" s="54"/>
      <c r="AM461" s="53"/>
    </row>
    <row r="462" spans="1:39" s="23" customFormat="1">
      <c r="A462" s="52"/>
      <c r="B462" s="52"/>
      <c r="F462" s="54"/>
      <c r="T462" s="55"/>
      <c r="U462" s="54"/>
      <c r="AM462" s="53"/>
    </row>
    <row r="463" spans="1:39" s="23" customFormat="1">
      <c r="A463" s="52"/>
      <c r="B463" s="52"/>
      <c r="F463" s="54"/>
      <c r="T463" s="55"/>
      <c r="U463" s="54"/>
      <c r="AM463" s="53"/>
    </row>
    <row r="464" spans="1:39" s="23" customFormat="1">
      <c r="A464" s="52"/>
      <c r="B464" s="52"/>
      <c r="F464" s="54"/>
      <c r="T464" s="55"/>
      <c r="U464" s="54"/>
      <c r="AM464" s="53"/>
    </row>
    <row r="465" spans="1:47" s="23" customFormat="1">
      <c r="A465" s="52"/>
      <c r="B465" s="52"/>
      <c r="F465" s="54"/>
      <c r="T465" s="55"/>
      <c r="U465" s="54"/>
      <c r="AM465" s="53"/>
    </row>
    <row r="466" spans="1:47" s="23" customFormat="1">
      <c r="A466" s="52"/>
      <c r="B466" s="52"/>
      <c r="F466" s="54"/>
      <c r="T466" s="55"/>
      <c r="U466" s="54"/>
      <c r="AM466" s="53"/>
    </row>
    <row r="467" spans="1:47" s="23" customFormat="1">
      <c r="A467" s="52"/>
      <c r="B467" s="52"/>
      <c r="F467" s="54"/>
      <c r="T467" s="55"/>
      <c r="U467" s="54"/>
      <c r="W467" s="56" t="s">
        <v>23</v>
      </c>
      <c r="X467" s="56" t="s">
        <v>24</v>
      </c>
      <c r="Y467" s="56" t="s">
        <v>25</v>
      </c>
      <c r="Z467" s="56" t="s">
        <v>26</v>
      </c>
      <c r="AA467" s="56" t="s">
        <v>27</v>
      </c>
      <c r="AB467" s="56"/>
      <c r="AC467" s="56" t="s">
        <v>28</v>
      </c>
      <c r="AD467" s="56" t="s">
        <v>29</v>
      </c>
      <c r="AE467" s="56" t="s">
        <v>30</v>
      </c>
      <c r="AF467" s="56" t="s">
        <v>23</v>
      </c>
      <c r="AG467" s="56" t="s">
        <v>24</v>
      </c>
      <c r="AH467" s="56" t="s">
        <v>25</v>
      </c>
      <c r="AI467" s="56" t="s">
        <v>26</v>
      </c>
      <c r="AJ467" s="56" t="s">
        <v>27</v>
      </c>
      <c r="AK467" s="56"/>
      <c r="AL467" s="56" t="s">
        <v>31</v>
      </c>
      <c r="AM467" s="53"/>
      <c r="AN467" s="56" t="s">
        <v>32</v>
      </c>
      <c r="AO467" s="56" t="s">
        <v>33</v>
      </c>
      <c r="AP467" s="56" t="s">
        <v>34</v>
      </c>
      <c r="AQ467" s="56" t="s">
        <v>35</v>
      </c>
      <c r="AR467" s="56" t="s">
        <v>36</v>
      </c>
      <c r="AS467" s="56" t="s">
        <v>37</v>
      </c>
      <c r="AT467" s="56" t="s">
        <v>38</v>
      </c>
      <c r="AU467" s="56"/>
    </row>
    <row r="468" spans="1:47" s="23" customFormat="1">
      <c r="A468" s="52"/>
      <c r="B468" s="52"/>
      <c r="F468" s="54"/>
      <c r="T468" s="55"/>
      <c r="U468" s="54"/>
      <c r="W468" s="57">
        <v>145</v>
      </c>
      <c r="X468" s="57">
        <v>160</v>
      </c>
      <c r="Y468" s="57">
        <v>170</v>
      </c>
      <c r="Z468" s="57">
        <v>180</v>
      </c>
      <c r="AA468" s="57">
        <v>190</v>
      </c>
      <c r="AB468" s="57"/>
      <c r="AC468" s="57">
        <v>100</v>
      </c>
      <c r="AD468" s="57">
        <v>115</v>
      </c>
      <c r="AE468" s="57">
        <v>130</v>
      </c>
      <c r="AF468" s="57">
        <v>145</v>
      </c>
      <c r="AG468" s="57">
        <v>160</v>
      </c>
      <c r="AH468" s="57">
        <v>170</v>
      </c>
      <c r="AI468" s="57">
        <v>180</v>
      </c>
      <c r="AJ468" s="57">
        <v>190</v>
      </c>
      <c r="AK468" s="57"/>
      <c r="AL468" s="57">
        <v>115</v>
      </c>
      <c r="AM468" s="53"/>
      <c r="AN468" s="57">
        <v>135</v>
      </c>
      <c r="AO468" s="57">
        <v>150</v>
      </c>
      <c r="AP468" s="57">
        <v>165</v>
      </c>
      <c r="AQ468" s="57">
        <v>180</v>
      </c>
      <c r="AR468" s="57">
        <v>190</v>
      </c>
      <c r="AS468" s="57">
        <v>200</v>
      </c>
      <c r="AT468" s="57">
        <v>210</v>
      </c>
      <c r="AU468" s="57"/>
    </row>
    <row r="469" spans="1:47" s="23" customFormat="1">
      <c r="A469" s="52"/>
      <c r="B469" s="52"/>
      <c r="F469" s="54"/>
      <c r="T469" s="55"/>
      <c r="U469" s="54"/>
      <c r="W469" s="57">
        <v>165</v>
      </c>
      <c r="X469" s="57">
        <v>180</v>
      </c>
      <c r="Y469" s="57">
        <v>190</v>
      </c>
      <c r="Z469" s="57">
        <v>200</v>
      </c>
      <c r="AA469" s="57">
        <v>210</v>
      </c>
      <c r="AB469" s="57"/>
      <c r="AC469" s="57">
        <v>115</v>
      </c>
      <c r="AD469" s="57">
        <v>135</v>
      </c>
      <c r="AE469" s="57">
        <v>150</v>
      </c>
      <c r="AF469" s="57">
        <v>165</v>
      </c>
      <c r="AG469" s="57">
        <v>180</v>
      </c>
      <c r="AH469" s="57">
        <v>190</v>
      </c>
      <c r="AI469" s="57">
        <v>200</v>
      </c>
      <c r="AJ469" s="57">
        <v>210</v>
      </c>
      <c r="AK469" s="57"/>
      <c r="AL469" s="57">
        <v>130</v>
      </c>
      <c r="AM469" s="53"/>
      <c r="AN469" s="57">
        <v>150</v>
      </c>
      <c r="AO469" s="57">
        <v>165</v>
      </c>
      <c r="AP469" s="57">
        <v>185</v>
      </c>
      <c r="AQ469" s="57">
        <v>200</v>
      </c>
      <c r="AR469" s="57">
        <v>210</v>
      </c>
      <c r="AS469" s="57">
        <v>220</v>
      </c>
      <c r="AT469" s="57">
        <v>230</v>
      </c>
      <c r="AU469" s="57"/>
    </row>
    <row r="470" spans="1:47" s="23" customFormat="1">
      <c r="A470" s="52"/>
      <c r="B470" s="52"/>
      <c r="F470" s="54"/>
      <c r="T470" s="55"/>
      <c r="U470" s="54"/>
      <c r="W470" s="57">
        <v>185</v>
      </c>
      <c r="X470" s="57">
        <v>200</v>
      </c>
      <c r="Y470" s="57">
        <v>210</v>
      </c>
      <c r="Z470" s="57">
        <v>220</v>
      </c>
      <c r="AA470" s="57">
        <v>230</v>
      </c>
      <c r="AB470" s="57"/>
      <c r="AC470" s="57">
        <v>130</v>
      </c>
      <c r="AD470" s="57">
        <v>150</v>
      </c>
      <c r="AE470" s="57">
        <v>165</v>
      </c>
      <c r="AF470" s="57">
        <v>185</v>
      </c>
      <c r="AG470" s="57">
        <v>200</v>
      </c>
      <c r="AH470" s="57">
        <v>210</v>
      </c>
      <c r="AI470" s="57">
        <v>220</v>
      </c>
      <c r="AJ470" s="57">
        <v>230</v>
      </c>
      <c r="AK470" s="57"/>
      <c r="AL470" s="57">
        <v>145</v>
      </c>
      <c r="AM470" s="53"/>
      <c r="AN470" s="57">
        <v>165</v>
      </c>
      <c r="AO470" s="57">
        <v>180</v>
      </c>
      <c r="AP470" s="57">
        <v>200</v>
      </c>
      <c r="AQ470" s="57">
        <v>220</v>
      </c>
      <c r="AR470" s="57">
        <v>230</v>
      </c>
      <c r="AS470" s="57">
        <v>240</v>
      </c>
      <c r="AT470" s="57">
        <v>250</v>
      </c>
      <c r="AU470" s="57"/>
    </row>
    <row r="471" spans="1:47" s="23" customFormat="1">
      <c r="A471" s="52"/>
      <c r="B471" s="52"/>
      <c r="F471" s="54"/>
      <c r="T471" s="55"/>
      <c r="U471" s="54"/>
      <c r="W471" s="57">
        <v>200</v>
      </c>
      <c r="X471" s="57">
        <v>220</v>
      </c>
      <c r="Y471" s="57">
        <v>230</v>
      </c>
      <c r="Z471" s="57">
        <v>240</v>
      </c>
      <c r="AA471" s="57">
        <v>250</v>
      </c>
      <c r="AB471" s="57"/>
      <c r="AC471" s="57">
        <v>145</v>
      </c>
      <c r="AD471" s="57">
        <v>165</v>
      </c>
      <c r="AE471" s="57">
        <v>180</v>
      </c>
      <c r="AF471" s="57">
        <v>200</v>
      </c>
      <c r="AG471" s="57">
        <v>220</v>
      </c>
      <c r="AH471" s="57">
        <v>230</v>
      </c>
      <c r="AI471" s="57">
        <v>240</v>
      </c>
      <c r="AJ471" s="57">
        <v>250</v>
      </c>
      <c r="AK471" s="57"/>
      <c r="AL471" s="57">
        <v>175</v>
      </c>
      <c r="AM471" s="53"/>
      <c r="AN471" s="57">
        <v>195</v>
      </c>
      <c r="AO471" s="57">
        <v>215</v>
      </c>
      <c r="AP471" s="57">
        <v>235</v>
      </c>
      <c r="AQ471" s="57">
        <v>250</v>
      </c>
      <c r="AR471" s="57">
        <v>260</v>
      </c>
      <c r="AS471" s="57">
        <v>275</v>
      </c>
      <c r="AT471" s="57">
        <v>280</v>
      </c>
      <c r="AU471" s="57"/>
    </row>
    <row r="472" spans="1:47" s="23" customFormat="1">
      <c r="A472" s="52"/>
      <c r="B472" s="52"/>
      <c r="F472" s="54"/>
      <c r="T472" s="55"/>
      <c r="U472" s="54"/>
      <c r="W472" s="57">
        <v>235</v>
      </c>
      <c r="X472" s="57">
        <v>250</v>
      </c>
      <c r="Y472" s="57">
        <v>260</v>
      </c>
      <c r="Z472" s="57">
        <v>275</v>
      </c>
      <c r="AA472" s="57">
        <v>280</v>
      </c>
      <c r="AB472" s="57"/>
      <c r="AC472" s="57">
        <v>175</v>
      </c>
      <c r="AD472" s="57">
        <v>195</v>
      </c>
      <c r="AE472" s="57">
        <v>215</v>
      </c>
      <c r="AF472" s="57">
        <v>235</v>
      </c>
      <c r="AG472" s="57">
        <v>250</v>
      </c>
      <c r="AH472" s="57">
        <v>260</v>
      </c>
      <c r="AI472" s="57">
        <v>275</v>
      </c>
      <c r="AJ472" s="57">
        <v>280</v>
      </c>
      <c r="AK472" s="57"/>
      <c r="AL472" s="57">
        <v>210</v>
      </c>
      <c r="AM472" s="53"/>
      <c r="AN472" s="57">
        <v>230</v>
      </c>
      <c r="AO472" s="57">
        <v>250</v>
      </c>
      <c r="AP472" s="57">
        <v>270</v>
      </c>
      <c r="AQ472" s="57">
        <v>290</v>
      </c>
      <c r="AR472" s="57">
        <v>300</v>
      </c>
      <c r="AS472" s="57">
        <v>310</v>
      </c>
      <c r="AT472" s="57">
        <v>325</v>
      </c>
      <c r="AU472" s="57"/>
    </row>
    <row r="473" spans="1:47" s="23" customFormat="1">
      <c r="A473" s="52"/>
      <c r="B473" s="52"/>
      <c r="F473" s="54"/>
      <c r="T473" s="55"/>
      <c r="U473" s="54"/>
      <c r="W473" s="57">
        <v>270</v>
      </c>
      <c r="X473" s="57">
        <v>290</v>
      </c>
      <c r="Y473" s="57">
        <v>300</v>
      </c>
      <c r="Z473" s="57">
        <v>310</v>
      </c>
      <c r="AA473" s="57">
        <v>325</v>
      </c>
      <c r="AB473" s="57"/>
      <c r="AC473" s="57">
        <v>210</v>
      </c>
      <c r="AD473" s="57">
        <v>230</v>
      </c>
      <c r="AE473" s="57">
        <v>250</v>
      </c>
      <c r="AF473" s="57">
        <v>270</v>
      </c>
      <c r="AG473" s="57">
        <v>290</v>
      </c>
      <c r="AH473" s="57">
        <v>300</v>
      </c>
      <c r="AI473" s="57">
        <v>310</v>
      </c>
      <c r="AJ473" s="57">
        <v>325</v>
      </c>
      <c r="AK473" s="57"/>
      <c r="AL473" s="57">
        <v>230</v>
      </c>
      <c r="AM473" s="53"/>
      <c r="AN473" s="57">
        <v>255</v>
      </c>
      <c r="AO473" s="57">
        <v>275</v>
      </c>
      <c r="AP473" s="57">
        <v>300</v>
      </c>
      <c r="AQ473" s="57">
        <v>315</v>
      </c>
      <c r="AR473" s="57">
        <v>335</v>
      </c>
      <c r="AS473" s="57">
        <v>345</v>
      </c>
      <c r="AT473" s="57">
        <v>355</v>
      </c>
      <c r="AU473" s="57"/>
    </row>
    <row r="474" spans="1:47" s="23" customFormat="1">
      <c r="A474" s="52"/>
      <c r="B474" s="52"/>
      <c r="F474" s="54"/>
      <c r="T474" s="55"/>
      <c r="U474" s="54"/>
      <c r="W474" s="57">
        <v>320</v>
      </c>
      <c r="X474" s="57">
        <v>335</v>
      </c>
      <c r="Y474" s="57">
        <v>355</v>
      </c>
      <c r="Z474" s="57">
        <v>370</v>
      </c>
      <c r="AA474" s="57">
        <v>380</v>
      </c>
      <c r="AB474" s="57"/>
      <c r="AC474" s="57">
        <v>245</v>
      </c>
      <c r="AD474" s="57">
        <v>270</v>
      </c>
      <c r="AE474" s="57">
        <v>295</v>
      </c>
      <c r="AF474" s="57">
        <v>320</v>
      </c>
      <c r="AG474" s="57">
        <v>335</v>
      </c>
      <c r="AH474" s="57">
        <v>355</v>
      </c>
      <c r="AI474" s="57">
        <v>370</v>
      </c>
      <c r="AJ474" s="57">
        <v>380</v>
      </c>
      <c r="AK474" s="57"/>
      <c r="AL474" s="57">
        <v>245</v>
      </c>
      <c r="AM474" s="53"/>
      <c r="AN474" s="57">
        <v>270</v>
      </c>
      <c r="AO474" s="57">
        <v>295</v>
      </c>
      <c r="AP474" s="57">
        <v>320</v>
      </c>
      <c r="AQ474" s="57">
        <v>335</v>
      </c>
      <c r="AR474" s="57">
        <v>355</v>
      </c>
      <c r="AS474" s="57">
        <v>370</v>
      </c>
      <c r="AT474" s="57">
        <v>380</v>
      </c>
      <c r="AU474" s="57"/>
    </row>
    <row r="475" spans="1:47" s="23" customFormat="1">
      <c r="A475" s="52"/>
      <c r="B475" s="52"/>
      <c r="F475" s="54"/>
      <c r="T475" s="55"/>
      <c r="U475" s="54"/>
      <c r="AM475" s="53"/>
    </row>
    <row r="476" spans="1:47" s="23" customFormat="1">
      <c r="A476" s="52"/>
      <c r="B476" s="52"/>
      <c r="F476" s="54"/>
      <c r="T476" s="55"/>
      <c r="U476" s="54"/>
      <c r="AM476" s="53"/>
    </row>
    <row r="477" spans="1:47" s="23" customFormat="1">
      <c r="A477" s="52"/>
      <c r="B477" s="52"/>
      <c r="F477" s="54"/>
      <c r="T477" s="55"/>
      <c r="U477" s="54"/>
      <c r="AM477" s="53"/>
    </row>
    <row r="478" spans="1:47" s="23" customFormat="1">
      <c r="A478" s="52"/>
      <c r="B478" s="52"/>
      <c r="F478" s="54"/>
      <c r="T478" s="55"/>
      <c r="U478" s="54"/>
      <c r="AM478" s="53"/>
    </row>
    <row r="479" spans="1:47" s="23" customFormat="1">
      <c r="A479" s="52"/>
      <c r="B479" s="52"/>
      <c r="F479" s="54"/>
      <c r="T479" s="55"/>
      <c r="U479" s="54"/>
      <c r="AM479" s="53"/>
    </row>
    <row r="480" spans="1:47" s="23" customFormat="1">
      <c r="A480" s="52"/>
      <c r="B480" s="52"/>
      <c r="F480" s="54"/>
      <c r="T480" s="55"/>
      <c r="U480" s="54"/>
      <c r="AM480" s="53"/>
    </row>
    <row r="481" spans="1:39" s="23" customFormat="1">
      <c r="A481" s="52"/>
      <c r="B481" s="52"/>
      <c r="F481" s="54"/>
      <c r="T481" s="55"/>
      <c r="U481" s="54"/>
      <c r="AM481" s="53"/>
    </row>
    <row r="482" spans="1:39" s="23" customFormat="1">
      <c r="A482" s="52"/>
      <c r="B482" s="52"/>
      <c r="F482" s="54"/>
      <c r="T482" s="55"/>
      <c r="U482" s="54"/>
      <c r="AM482" s="53"/>
    </row>
    <row r="483" spans="1:39" s="23" customFormat="1">
      <c r="A483" s="52"/>
      <c r="B483" s="52"/>
      <c r="F483" s="54"/>
      <c r="T483" s="55"/>
      <c r="U483" s="54"/>
      <c r="AM483" s="53"/>
    </row>
    <row r="484" spans="1:39" s="23" customFormat="1">
      <c r="A484" s="52"/>
      <c r="B484" s="52"/>
      <c r="F484" s="54"/>
      <c r="T484" s="55"/>
      <c r="U484" s="54"/>
      <c r="AM484" s="53"/>
    </row>
    <row r="485" spans="1:39" s="23" customFormat="1">
      <c r="A485" s="52"/>
      <c r="B485" s="52"/>
      <c r="F485" s="54"/>
      <c r="T485" s="55"/>
      <c r="U485" s="54"/>
      <c r="AM485" s="53"/>
    </row>
    <row r="486" spans="1:39" s="23" customFormat="1">
      <c r="A486" s="52"/>
      <c r="B486" s="52"/>
      <c r="F486" s="54"/>
      <c r="T486" s="55"/>
      <c r="U486" s="54"/>
      <c r="AM486" s="53"/>
    </row>
    <row r="487" spans="1:39" s="23" customFormat="1">
      <c r="A487" s="52"/>
      <c r="B487" s="52"/>
      <c r="F487" s="54"/>
      <c r="T487" s="55"/>
      <c r="U487" s="54"/>
      <c r="AM487" s="53"/>
    </row>
    <row r="488" spans="1:39" s="23" customFormat="1">
      <c r="A488" s="52"/>
      <c r="B488" s="52"/>
      <c r="F488" s="54"/>
      <c r="T488" s="55"/>
      <c r="U488" s="54"/>
      <c r="AM488" s="53"/>
    </row>
    <row r="489" spans="1:39" s="23" customFormat="1">
      <c r="A489" s="52"/>
      <c r="B489" s="52"/>
      <c r="F489" s="54"/>
      <c r="T489" s="55"/>
      <c r="U489" s="54"/>
      <c r="AM489" s="53"/>
    </row>
    <row r="490" spans="1:39" s="23" customFormat="1">
      <c r="A490" s="52"/>
      <c r="B490" s="52"/>
      <c r="F490" s="54"/>
      <c r="T490" s="55"/>
      <c r="U490" s="54"/>
      <c r="AM490" s="53"/>
    </row>
    <row r="491" spans="1:39" s="23" customFormat="1">
      <c r="A491" s="52"/>
      <c r="B491" s="52"/>
      <c r="F491" s="54"/>
      <c r="T491" s="55"/>
      <c r="U491" s="54"/>
      <c r="AM491" s="53"/>
    </row>
    <row r="492" spans="1:39" s="23" customFormat="1">
      <c r="A492" s="52"/>
      <c r="B492" s="52"/>
      <c r="F492" s="54"/>
      <c r="T492" s="55"/>
      <c r="U492" s="54"/>
      <c r="AM492" s="53"/>
    </row>
    <row r="493" spans="1:39" s="23" customFormat="1">
      <c r="A493" s="52"/>
      <c r="B493" s="52"/>
      <c r="F493" s="54"/>
      <c r="T493" s="55"/>
      <c r="U493" s="54"/>
      <c r="AM493" s="53"/>
    </row>
    <row r="494" spans="1:39" s="23" customFormat="1">
      <c r="A494" s="52"/>
      <c r="B494" s="52"/>
      <c r="F494" s="54"/>
      <c r="T494" s="55"/>
      <c r="U494" s="54"/>
      <c r="AM494" s="53"/>
    </row>
    <row r="495" spans="1:39" s="23" customFormat="1">
      <c r="A495" s="52"/>
      <c r="B495" s="52"/>
      <c r="F495" s="54"/>
      <c r="T495" s="55"/>
      <c r="U495" s="54"/>
      <c r="AM495" s="53"/>
    </row>
    <row r="496" spans="1:39" s="23" customFormat="1">
      <c r="A496" s="52"/>
      <c r="B496" s="52"/>
      <c r="F496" s="54"/>
      <c r="T496" s="55"/>
      <c r="U496" s="54"/>
      <c r="AM496" s="53"/>
    </row>
    <row r="497" spans="1:39" s="23" customFormat="1">
      <c r="A497" s="52"/>
      <c r="B497" s="52"/>
      <c r="F497" s="54"/>
      <c r="T497" s="55"/>
      <c r="U497" s="54"/>
      <c r="AM497" s="53"/>
    </row>
    <row r="498" spans="1:39" s="23" customFormat="1">
      <c r="A498" s="52"/>
      <c r="B498" s="52"/>
      <c r="F498" s="54"/>
      <c r="T498" s="55"/>
      <c r="U498" s="54"/>
      <c r="AM498" s="53"/>
    </row>
    <row r="499" spans="1:39" s="23" customFormat="1">
      <c r="A499" s="52"/>
      <c r="B499" s="52"/>
      <c r="F499" s="54"/>
      <c r="T499" s="55"/>
      <c r="U499" s="54"/>
      <c r="AM499" s="53"/>
    </row>
    <row r="500" spans="1:39" s="23" customFormat="1">
      <c r="A500" s="52"/>
      <c r="B500" s="52"/>
      <c r="F500" s="54"/>
      <c r="T500" s="55"/>
      <c r="U500" s="54"/>
      <c r="AM500" s="53"/>
    </row>
    <row r="501" spans="1:39" s="23" customFormat="1">
      <c r="A501" s="52"/>
      <c r="B501" s="52"/>
      <c r="F501" s="54"/>
      <c r="T501" s="55"/>
      <c r="U501" s="54"/>
      <c r="AM501" s="53"/>
    </row>
    <row r="502" spans="1:39" s="23" customFormat="1">
      <c r="A502" s="52"/>
      <c r="B502" s="52"/>
      <c r="F502" s="54"/>
      <c r="T502" s="55"/>
      <c r="U502" s="54"/>
      <c r="AM502" s="53"/>
    </row>
    <row r="503" spans="1:39" s="23" customFormat="1">
      <c r="A503" s="52"/>
      <c r="B503" s="52"/>
      <c r="F503" s="54"/>
      <c r="T503" s="55"/>
      <c r="U503" s="54"/>
      <c r="AM503" s="53"/>
    </row>
    <row r="504" spans="1:39" s="23" customFormat="1">
      <c r="A504" s="52"/>
      <c r="B504" s="52"/>
      <c r="F504" s="54"/>
      <c r="T504" s="55"/>
      <c r="U504" s="54"/>
      <c r="AM504" s="53"/>
    </row>
    <row r="505" spans="1:39" s="23" customFormat="1">
      <c r="A505" s="52"/>
      <c r="B505" s="52"/>
      <c r="F505" s="54"/>
      <c r="T505" s="55"/>
      <c r="U505" s="54"/>
      <c r="AM505" s="53"/>
    </row>
    <row r="506" spans="1:39" s="23" customFormat="1">
      <c r="A506" s="52"/>
      <c r="B506" s="52"/>
      <c r="F506" s="54"/>
      <c r="T506" s="55"/>
      <c r="U506" s="54"/>
      <c r="AM506" s="53"/>
    </row>
    <row r="507" spans="1:39" s="23" customFormat="1">
      <c r="A507" s="52"/>
      <c r="B507" s="52"/>
      <c r="F507" s="54"/>
      <c r="T507" s="55"/>
      <c r="U507" s="54"/>
      <c r="AM507" s="53"/>
    </row>
    <row r="508" spans="1:39" s="23" customFormat="1">
      <c r="A508" s="52"/>
      <c r="B508" s="52"/>
      <c r="F508" s="54"/>
      <c r="T508" s="55"/>
      <c r="U508" s="54"/>
      <c r="AM508" s="53"/>
    </row>
    <row r="509" spans="1:39" s="23" customFormat="1">
      <c r="A509" s="52"/>
      <c r="B509" s="52"/>
      <c r="F509" s="54"/>
      <c r="T509" s="55"/>
      <c r="U509" s="54"/>
      <c r="AM509" s="53"/>
    </row>
    <row r="510" spans="1:39" s="23" customFormat="1">
      <c r="A510" s="52"/>
      <c r="B510" s="52"/>
      <c r="F510" s="54"/>
      <c r="T510" s="55"/>
      <c r="U510" s="54"/>
      <c r="AM510" s="53"/>
    </row>
    <row r="511" spans="1:39" s="23" customFormat="1">
      <c r="A511" s="52"/>
      <c r="B511" s="52"/>
      <c r="F511" s="54"/>
      <c r="T511" s="55"/>
      <c r="U511" s="54"/>
      <c r="AM511" s="53"/>
    </row>
    <row r="512" spans="1:39" s="23" customFormat="1">
      <c r="A512" s="52"/>
      <c r="B512" s="52"/>
      <c r="F512" s="54"/>
      <c r="T512" s="55"/>
      <c r="U512" s="54"/>
      <c r="AM512" s="53"/>
    </row>
    <row r="513" spans="1:39" s="23" customFormat="1">
      <c r="A513" s="52"/>
      <c r="B513" s="52"/>
      <c r="F513" s="54"/>
      <c r="T513" s="55"/>
      <c r="U513" s="54"/>
      <c r="AM513" s="53"/>
    </row>
    <row r="514" spans="1:39" s="23" customFormat="1">
      <c r="A514" s="52"/>
      <c r="B514" s="52"/>
      <c r="F514" s="54"/>
      <c r="T514" s="55"/>
      <c r="U514" s="54"/>
      <c r="AM514" s="53"/>
    </row>
    <row r="515" spans="1:39" s="23" customFormat="1">
      <c r="A515" s="52"/>
      <c r="B515" s="52"/>
      <c r="F515" s="54"/>
      <c r="T515" s="55"/>
      <c r="U515" s="54"/>
      <c r="AM515" s="53"/>
    </row>
    <row r="516" spans="1:39" s="23" customFormat="1">
      <c r="A516" s="52"/>
      <c r="B516" s="52"/>
      <c r="F516" s="54"/>
      <c r="T516" s="55"/>
      <c r="U516" s="54"/>
      <c r="AM516" s="53"/>
    </row>
    <row r="517" spans="1:39" s="23" customFormat="1">
      <c r="A517" s="52"/>
      <c r="B517" s="52"/>
      <c r="F517" s="54"/>
      <c r="T517" s="55"/>
      <c r="U517" s="54"/>
      <c r="AM517" s="53"/>
    </row>
    <row r="518" spans="1:39" s="23" customFormat="1">
      <c r="A518" s="52"/>
      <c r="B518" s="52"/>
      <c r="F518" s="54"/>
      <c r="T518" s="55"/>
      <c r="U518" s="54"/>
      <c r="AM518" s="53"/>
    </row>
    <row r="519" spans="1:39" s="23" customFormat="1">
      <c r="A519" s="52"/>
      <c r="B519" s="52"/>
      <c r="F519" s="54"/>
      <c r="T519" s="55"/>
      <c r="U519" s="54"/>
      <c r="AM519" s="53"/>
    </row>
    <row r="520" spans="1:39" s="23" customFormat="1">
      <c r="A520" s="52"/>
      <c r="B520" s="52"/>
      <c r="F520" s="54"/>
      <c r="T520" s="55"/>
      <c r="U520" s="54"/>
      <c r="AM520" s="53"/>
    </row>
    <row r="521" spans="1:39" s="23" customFormat="1">
      <c r="A521" s="52"/>
      <c r="B521" s="52"/>
      <c r="F521" s="54"/>
      <c r="T521" s="55"/>
      <c r="U521" s="54"/>
      <c r="AM521" s="53"/>
    </row>
    <row r="522" spans="1:39" s="23" customFormat="1">
      <c r="A522" s="52"/>
      <c r="B522" s="52"/>
      <c r="F522" s="54"/>
      <c r="T522" s="55"/>
      <c r="U522" s="54"/>
      <c r="AM522" s="53"/>
    </row>
    <row r="523" spans="1:39" s="23" customFormat="1">
      <c r="A523" s="52"/>
      <c r="B523" s="52"/>
      <c r="F523" s="54"/>
      <c r="T523" s="55"/>
      <c r="U523" s="54"/>
      <c r="AM523" s="53"/>
    </row>
    <row r="524" spans="1:39" s="23" customFormat="1">
      <c r="A524" s="52"/>
      <c r="B524" s="52"/>
      <c r="F524" s="54"/>
      <c r="T524" s="55"/>
      <c r="U524" s="54"/>
      <c r="AM524" s="53"/>
    </row>
    <row r="525" spans="1:39" s="23" customFormat="1">
      <c r="A525" s="52"/>
      <c r="B525" s="52"/>
      <c r="F525" s="54"/>
      <c r="T525" s="55"/>
      <c r="U525" s="54"/>
      <c r="AM525" s="53"/>
    </row>
    <row r="526" spans="1:39" s="23" customFormat="1">
      <c r="A526" s="52"/>
      <c r="B526" s="52"/>
      <c r="F526" s="54"/>
      <c r="T526" s="55"/>
      <c r="U526" s="54"/>
      <c r="AM526" s="53"/>
    </row>
    <row r="527" spans="1:39" s="23" customFormat="1">
      <c r="A527" s="52"/>
      <c r="B527" s="52"/>
      <c r="F527" s="54"/>
      <c r="T527" s="55"/>
      <c r="U527" s="54"/>
      <c r="AM527" s="53"/>
    </row>
    <row r="528" spans="1:39" s="23" customFormat="1">
      <c r="A528" s="52"/>
      <c r="B528" s="52"/>
      <c r="F528" s="54"/>
      <c r="T528" s="55"/>
      <c r="U528" s="54"/>
      <c r="AM528" s="53"/>
    </row>
    <row r="529" spans="1:39" s="23" customFormat="1">
      <c r="A529" s="52"/>
      <c r="B529" s="52"/>
      <c r="F529" s="54"/>
      <c r="T529" s="55"/>
      <c r="U529" s="54"/>
      <c r="AM529" s="53"/>
    </row>
    <row r="530" spans="1:39" s="23" customFormat="1">
      <c r="A530" s="52"/>
      <c r="B530" s="52"/>
      <c r="F530" s="54"/>
      <c r="T530" s="55"/>
      <c r="U530" s="54"/>
      <c r="AM530" s="53"/>
    </row>
    <row r="531" spans="1:39" s="23" customFormat="1">
      <c r="A531" s="52"/>
      <c r="B531" s="52"/>
      <c r="F531" s="54"/>
      <c r="T531" s="55"/>
      <c r="U531" s="54"/>
      <c r="AM531" s="53"/>
    </row>
    <row r="532" spans="1:39" s="23" customFormat="1">
      <c r="A532" s="52"/>
      <c r="B532" s="52"/>
      <c r="F532" s="54"/>
      <c r="T532" s="55"/>
      <c r="U532" s="54"/>
      <c r="AM532" s="53"/>
    </row>
    <row r="533" spans="1:39" s="23" customFormat="1">
      <c r="A533" s="52"/>
      <c r="B533" s="52"/>
      <c r="F533" s="54"/>
      <c r="T533" s="55"/>
      <c r="U533" s="54"/>
      <c r="AM533" s="53"/>
    </row>
    <row r="534" spans="1:39" s="23" customFormat="1">
      <c r="A534" s="52"/>
      <c r="B534" s="52"/>
      <c r="F534" s="54"/>
      <c r="T534" s="55"/>
      <c r="U534" s="54"/>
      <c r="AM534" s="53"/>
    </row>
    <row r="535" spans="1:39" s="23" customFormat="1">
      <c r="A535" s="52"/>
      <c r="B535" s="52"/>
      <c r="F535" s="54"/>
      <c r="T535" s="55"/>
      <c r="U535" s="54"/>
      <c r="AM535" s="53"/>
    </row>
    <row r="536" spans="1:39" s="23" customFormat="1">
      <c r="A536" s="52"/>
      <c r="B536" s="52"/>
      <c r="F536" s="54"/>
      <c r="T536" s="55"/>
      <c r="U536" s="54"/>
      <c r="AM536" s="53"/>
    </row>
    <row r="537" spans="1:39" s="23" customFormat="1">
      <c r="A537" s="52"/>
      <c r="B537" s="52"/>
      <c r="F537" s="54"/>
      <c r="T537" s="55"/>
      <c r="U537" s="54"/>
      <c r="AM537" s="53"/>
    </row>
    <row r="538" spans="1:39" s="23" customFormat="1">
      <c r="A538" s="52"/>
      <c r="B538" s="52"/>
      <c r="F538" s="54"/>
      <c r="T538" s="55"/>
      <c r="U538" s="54"/>
      <c r="AM538" s="53"/>
    </row>
    <row r="539" spans="1:39" s="23" customFormat="1">
      <c r="A539" s="52"/>
      <c r="B539" s="52"/>
      <c r="F539" s="54"/>
      <c r="T539" s="55"/>
      <c r="U539" s="54"/>
      <c r="AM539" s="53"/>
    </row>
    <row r="540" spans="1:39" s="23" customFormat="1">
      <c r="A540" s="52"/>
      <c r="B540" s="52"/>
      <c r="F540" s="54"/>
      <c r="T540" s="55"/>
      <c r="U540" s="54"/>
      <c r="AM540" s="53"/>
    </row>
    <row r="541" spans="1:39" s="23" customFormat="1">
      <c r="A541" s="52"/>
      <c r="B541" s="52"/>
      <c r="F541" s="54"/>
      <c r="T541" s="55"/>
      <c r="U541" s="54"/>
      <c r="AM541" s="53"/>
    </row>
    <row r="542" spans="1:39" s="23" customFormat="1">
      <c r="A542" s="52"/>
      <c r="B542" s="52"/>
      <c r="F542" s="54"/>
      <c r="T542" s="55"/>
      <c r="U542" s="54"/>
      <c r="AM542" s="53"/>
    </row>
    <row r="543" spans="1:39" s="23" customFormat="1">
      <c r="A543" s="52"/>
      <c r="B543" s="52"/>
      <c r="F543" s="54"/>
      <c r="T543" s="55"/>
      <c r="U543" s="54"/>
      <c r="AM543" s="53"/>
    </row>
    <row r="544" spans="1:39" s="23" customFormat="1">
      <c r="A544" s="52"/>
      <c r="B544" s="52"/>
      <c r="F544" s="54"/>
      <c r="T544" s="55"/>
      <c r="U544" s="54"/>
      <c r="AM544" s="53"/>
    </row>
    <row r="545" spans="1:39" s="23" customFormat="1">
      <c r="A545" s="52"/>
      <c r="B545" s="52"/>
      <c r="F545" s="54"/>
      <c r="T545" s="55"/>
      <c r="U545" s="54"/>
      <c r="AM545" s="53"/>
    </row>
    <row r="546" spans="1:39" s="23" customFormat="1">
      <c r="A546" s="52"/>
      <c r="B546" s="52"/>
      <c r="F546" s="54"/>
      <c r="T546" s="55"/>
      <c r="U546" s="54"/>
      <c r="AM546" s="53"/>
    </row>
    <row r="547" spans="1:39" s="23" customFormat="1">
      <c r="A547" s="52"/>
      <c r="B547" s="52"/>
      <c r="F547" s="54"/>
      <c r="T547" s="55"/>
      <c r="U547" s="54"/>
      <c r="AM547" s="53"/>
    </row>
    <row r="548" spans="1:39" s="23" customFormat="1">
      <c r="A548" s="52"/>
      <c r="B548" s="52"/>
      <c r="F548" s="54"/>
      <c r="T548" s="55"/>
      <c r="U548" s="54"/>
      <c r="AM548" s="53"/>
    </row>
    <row r="549" spans="1:39" s="23" customFormat="1">
      <c r="A549" s="52"/>
      <c r="B549" s="52"/>
      <c r="F549" s="54"/>
      <c r="T549" s="55"/>
      <c r="U549" s="54"/>
      <c r="AM549" s="53"/>
    </row>
    <row r="550" spans="1:39" s="23" customFormat="1">
      <c r="A550" s="52"/>
      <c r="B550" s="52"/>
      <c r="F550" s="54"/>
      <c r="T550" s="55"/>
      <c r="U550" s="54"/>
      <c r="AM550" s="53"/>
    </row>
    <row r="551" spans="1:39" s="23" customFormat="1">
      <c r="A551" s="52"/>
      <c r="B551" s="52"/>
      <c r="F551" s="54"/>
      <c r="T551" s="55"/>
      <c r="U551" s="54"/>
      <c r="AM551" s="53"/>
    </row>
    <row r="552" spans="1:39" s="23" customFormat="1">
      <c r="A552" s="52"/>
      <c r="B552" s="52"/>
      <c r="F552" s="54"/>
      <c r="T552" s="55"/>
      <c r="U552" s="54"/>
      <c r="AM552" s="53"/>
    </row>
    <row r="553" spans="1:39" s="23" customFormat="1">
      <c r="A553" s="52"/>
      <c r="B553" s="52"/>
      <c r="F553" s="54"/>
      <c r="T553" s="55"/>
      <c r="U553" s="54"/>
      <c r="AM553" s="53"/>
    </row>
    <row r="554" spans="1:39" s="23" customFormat="1">
      <c r="A554" s="52"/>
      <c r="B554" s="52"/>
      <c r="F554" s="54"/>
      <c r="T554" s="55"/>
      <c r="U554" s="54"/>
      <c r="AM554" s="53"/>
    </row>
    <row r="555" spans="1:39" s="23" customFormat="1">
      <c r="A555" s="52"/>
      <c r="B555" s="52"/>
      <c r="F555" s="54"/>
      <c r="T555" s="55"/>
      <c r="U555" s="54"/>
      <c r="AM555" s="53"/>
    </row>
    <row r="556" spans="1:39" s="23" customFormat="1">
      <c r="A556" s="52"/>
      <c r="B556" s="52"/>
      <c r="F556" s="54"/>
      <c r="T556" s="55"/>
      <c r="U556" s="54"/>
      <c r="AM556" s="53"/>
    </row>
    <row r="557" spans="1:39" s="23" customFormat="1">
      <c r="A557" s="52"/>
      <c r="B557" s="52"/>
      <c r="F557" s="54"/>
      <c r="T557" s="55"/>
      <c r="U557" s="54"/>
      <c r="AM557" s="53"/>
    </row>
    <row r="558" spans="1:39" s="23" customFormat="1">
      <c r="A558" s="52"/>
      <c r="B558" s="52"/>
      <c r="F558" s="54"/>
      <c r="T558" s="55"/>
      <c r="U558" s="54"/>
      <c r="AM558" s="53"/>
    </row>
    <row r="559" spans="1:39" s="23" customFormat="1">
      <c r="A559" s="52"/>
      <c r="B559" s="52"/>
      <c r="F559" s="54"/>
      <c r="T559" s="55"/>
      <c r="U559" s="54"/>
      <c r="AM559" s="53"/>
    </row>
    <row r="560" spans="1:39" s="23" customFormat="1">
      <c r="A560" s="52"/>
      <c r="B560" s="52"/>
      <c r="F560" s="54"/>
      <c r="T560" s="55"/>
      <c r="U560" s="54"/>
      <c r="AM560" s="53"/>
    </row>
    <row r="561" spans="1:39" s="23" customFormat="1">
      <c r="A561" s="52"/>
      <c r="B561" s="52"/>
      <c r="F561" s="54"/>
      <c r="T561" s="55"/>
      <c r="U561" s="54"/>
      <c r="AM561" s="53"/>
    </row>
    <row r="562" spans="1:39" s="23" customFormat="1">
      <c r="A562" s="52"/>
      <c r="B562" s="52"/>
      <c r="F562" s="54"/>
      <c r="T562" s="55"/>
      <c r="U562" s="54"/>
      <c r="AM562" s="53"/>
    </row>
    <row r="563" spans="1:39" s="23" customFormat="1">
      <c r="A563" s="52"/>
      <c r="B563" s="52"/>
      <c r="F563" s="54"/>
      <c r="T563" s="55"/>
      <c r="U563" s="54"/>
      <c r="AM563" s="53"/>
    </row>
    <row r="564" spans="1:39" s="23" customFormat="1">
      <c r="A564" s="52"/>
      <c r="B564" s="52"/>
      <c r="F564" s="54"/>
      <c r="T564" s="55"/>
      <c r="U564" s="54"/>
      <c r="AM564" s="53"/>
    </row>
    <row r="565" spans="1:39" s="23" customFormat="1">
      <c r="A565" s="52"/>
      <c r="B565" s="52"/>
      <c r="F565" s="54"/>
      <c r="T565" s="55"/>
      <c r="U565" s="54"/>
      <c r="AM565" s="53"/>
    </row>
    <row r="566" spans="1:39" s="23" customFormat="1">
      <c r="A566" s="52"/>
      <c r="B566" s="52"/>
      <c r="F566" s="54"/>
      <c r="T566" s="55"/>
      <c r="U566" s="54"/>
      <c r="AM566" s="53"/>
    </row>
    <row r="567" spans="1:39" s="23" customFormat="1">
      <c r="A567" s="52"/>
      <c r="B567" s="52"/>
      <c r="F567" s="54"/>
      <c r="T567" s="55"/>
      <c r="U567" s="54"/>
      <c r="AM567" s="53"/>
    </row>
    <row r="568" spans="1:39" s="23" customFormat="1">
      <c r="A568" s="52"/>
      <c r="B568" s="52"/>
      <c r="F568" s="54"/>
      <c r="T568" s="55"/>
      <c r="U568" s="54"/>
      <c r="AM568" s="53"/>
    </row>
    <row r="569" spans="1:39" s="23" customFormat="1">
      <c r="A569" s="52"/>
      <c r="B569" s="52"/>
      <c r="F569" s="54"/>
      <c r="T569" s="55"/>
      <c r="U569" s="54"/>
      <c r="AM569" s="53"/>
    </row>
    <row r="570" spans="1:39" s="23" customFormat="1">
      <c r="A570" s="52"/>
      <c r="B570" s="52"/>
      <c r="F570" s="54"/>
      <c r="T570" s="55"/>
      <c r="U570" s="54"/>
      <c r="AM570" s="53"/>
    </row>
    <row r="571" spans="1:39" s="23" customFormat="1">
      <c r="A571" s="52"/>
      <c r="B571" s="52"/>
      <c r="F571" s="54"/>
      <c r="T571" s="55"/>
      <c r="U571" s="54"/>
      <c r="AM571" s="53"/>
    </row>
    <row r="572" spans="1:39" s="23" customFormat="1">
      <c r="A572" s="52"/>
      <c r="B572" s="52"/>
      <c r="F572" s="54"/>
      <c r="T572" s="55"/>
      <c r="U572" s="54"/>
      <c r="AM572" s="53"/>
    </row>
    <row r="573" spans="1:39" s="23" customFormat="1">
      <c r="A573" s="52"/>
      <c r="B573" s="52"/>
      <c r="F573" s="54"/>
      <c r="T573" s="55"/>
      <c r="U573" s="54"/>
      <c r="AM573" s="53"/>
    </row>
    <row r="574" spans="1:39" s="23" customFormat="1">
      <c r="A574" s="52"/>
      <c r="B574" s="52"/>
      <c r="F574" s="54"/>
      <c r="T574" s="55"/>
      <c r="U574" s="54"/>
      <c r="AM574" s="53"/>
    </row>
    <row r="575" spans="1:39" s="23" customFormat="1">
      <c r="A575" s="52"/>
      <c r="B575" s="52"/>
      <c r="F575" s="54"/>
      <c r="T575" s="55"/>
      <c r="U575" s="54"/>
      <c r="AM575" s="53"/>
    </row>
    <row r="576" spans="1:39" s="23" customFormat="1">
      <c r="A576" s="52"/>
      <c r="B576" s="52"/>
      <c r="F576" s="54"/>
      <c r="T576" s="55"/>
      <c r="U576" s="54"/>
      <c r="AM576" s="53"/>
    </row>
    <row r="577" spans="1:39" s="23" customFormat="1">
      <c r="A577" s="52"/>
      <c r="B577" s="52"/>
      <c r="F577" s="54"/>
      <c r="T577" s="55"/>
      <c r="U577" s="54"/>
      <c r="AM577" s="53"/>
    </row>
    <row r="578" spans="1:39" s="23" customFormat="1">
      <c r="A578" s="52"/>
      <c r="B578" s="52"/>
      <c r="F578" s="54"/>
      <c r="T578" s="55"/>
      <c r="U578" s="54"/>
      <c r="AM578" s="53"/>
    </row>
    <row r="579" spans="1:39" s="23" customFormat="1">
      <c r="A579" s="52"/>
      <c r="B579" s="52"/>
      <c r="F579" s="54"/>
      <c r="T579" s="55"/>
      <c r="U579" s="54"/>
      <c r="AM579" s="53"/>
    </row>
    <row r="580" spans="1:39" s="23" customFormat="1">
      <c r="A580" s="52"/>
      <c r="B580" s="52"/>
      <c r="F580" s="54"/>
      <c r="T580" s="55"/>
      <c r="U580" s="54"/>
      <c r="AM580" s="53"/>
    </row>
    <row r="581" spans="1:39" s="23" customFormat="1">
      <c r="A581" s="52"/>
      <c r="B581" s="52"/>
      <c r="F581" s="54"/>
      <c r="T581" s="55"/>
      <c r="U581" s="54"/>
      <c r="AM581" s="53"/>
    </row>
    <row r="582" spans="1:39" s="23" customFormat="1">
      <c r="A582" s="52"/>
      <c r="B582" s="52"/>
      <c r="F582" s="54"/>
      <c r="T582" s="55"/>
      <c r="U582" s="54"/>
      <c r="AM582" s="53"/>
    </row>
    <row r="583" spans="1:39" s="23" customFormat="1">
      <c r="A583" s="52"/>
      <c r="B583" s="52"/>
      <c r="F583" s="54"/>
      <c r="T583" s="55"/>
      <c r="U583" s="54"/>
      <c r="AM583" s="53"/>
    </row>
    <row r="584" spans="1:39" s="23" customFormat="1">
      <c r="A584" s="52"/>
      <c r="B584" s="52"/>
      <c r="F584" s="54"/>
      <c r="T584" s="55"/>
      <c r="U584" s="54"/>
      <c r="AM584" s="53"/>
    </row>
    <row r="585" spans="1:39" s="23" customFormat="1">
      <c r="A585" s="52"/>
      <c r="B585" s="52"/>
      <c r="F585" s="54"/>
      <c r="T585" s="55"/>
      <c r="U585" s="54"/>
      <c r="AM585" s="53"/>
    </row>
    <row r="586" spans="1:39" s="23" customFormat="1">
      <c r="A586" s="52"/>
      <c r="B586" s="52"/>
      <c r="F586" s="54"/>
      <c r="T586" s="55"/>
      <c r="U586" s="54"/>
      <c r="AM586" s="53"/>
    </row>
    <row r="587" spans="1:39" s="23" customFormat="1">
      <c r="A587" s="52"/>
      <c r="B587" s="52"/>
      <c r="F587" s="54"/>
      <c r="T587" s="55"/>
      <c r="U587" s="54"/>
      <c r="AM587" s="53"/>
    </row>
    <row r="588" spans="1:39" s="23" customFormat="1">
      <c r="A588" s="52"/>
      <c r="B588" s="52"/>
      <c r="F588" s="54"/>
      <c r="T588" s="55"/>
      <c r="U588" s="54"/>
      <c r="AM588" s="53"/>
    </row>
    <row r="589" spans="1:39" s="23" customFormat="1">
      <c r="A589" s="52"/>
      <c r="B589" s="52"/>
      <c r="F589" s="54"/>
      <c r="T589" s="55"/>
      <c r="U589" s="54"/>
      <c r="AM589" s="53"/>
    </row>
    <row r="590" spans="1:39" s="23" customFormat="1">
      <c r="A590" s="52"/>
      <c r="B590" s="52"/>
      <c r="F590" s="54"/>
      <c r="T590" s="55"/>
      <c r="U590" s="54"/>
      <c r="AM590" s="53"/>
    </row>
    <row r="591" spans="1:39" s="23" customFormat="1">
      <c r="A591" s="52"/>
      <c r="B591" s="52"/>
      <c r="F591" s="54"/>
      <c r="T591" s="55"/>
      <c r="U591" s="54"/>
      <c r="AM591" s="53"/>
    </row>
    <row r="592" spans="1:39" s="23" customFormat="1">
      <c r="A592" s="52"/>
      <c r="B592" s="52"/>
      <c r="F592" s="54"/>
      <c r="T592" s="55"/>
      <c r="U592" s="54"/>
      <c r="AM592" s="53"/>
    </row>
    <row r="593" spans="1:39" s="23" customFormat="1">
      <c r="A593" s="52"/>
      <c r="B593" s="52"/>
      <c r="F593" s="54"/>
      <c r="T593" s="55"/>
      <c r="U593" s="54"/>
      <c r="AM593" s="53"/>
    </row>
    <row r="594" spans="1:39" s="23" customFormat="1">
      <c r="A594" s="52"/>
      <c r="B594" s="52"/>
      <c r="F594" s="54"/>
      <c r="T594" s="55"/>
      <c r="U594" s="54"/>
      <c r="AM594" s="53"/>
    </row>
    <row r="595" spans="1:39" s="23" customFormat="1">
      <c r="A595" s="52"/>
      <c r="B595" s="52"/>
      <c r="F595" s="54"/>
      <c r="T595" s="55"/>
      <c r="U595" s="54"/>
      <c r="AM595" s="53"/>
    </row>
    <row r="596" spans="1:39" s="23" customFormat="1">
      <c r="A596" s="52"/>
      <c r="B596" s="52"/>
      <c r="F596" s="54"/>
      <c r="T596" s="55"/>
      <c r="U596" s="54"/>
      <c r="AM596" s="53"/>
    </row>
    <row r="597" spans="1:39" s="23" customFormat="1">
      <c r="A597" s="52"/>
      <c r="B597" s="52"/>
      <c r="F597" s="54"/>
      <c r="T597" s="55"/>
      <c r="U597" s="54"/>
      <c r="AM597" s="53"/>
    </row>
    <row r="598" spans="1:39" s="23" customFormat="1">
      <c r="A598" s="52"/>
      <c r="B598" s="52"/>
      <c r="F598" s="54"/>
      <c r="T598" s="55"/>
      <c r="U598" s="54"/>
      <c r="AM598" s="53"/>
    </row>
    <row r="599" spans="1:39" s="23" customFormat="1">
      <c r="A599" s="52"/>
      <c r="B599" s="52"/>
      <c r="F599" s="54"/>
      <c r="T599" s="55"/>
      <c r="U599" s="54"/>
      <c r="AM599" s="53"/>
    </row>
    <row r="600" spans="1:39" s="23" customFormat="1">
      <c r="A600" s="52"/>
      <c r="B600" s="52"/>
      <c r="F600" s="54"/>
      <c r="T600" s="55"/>
      <c r="U600" s="54"/>
      <c r="AM600" s="53"/>
    </row>
    <row r="601" spans="1:39" s="23" customFormat="1">
      <c r="A601" s="52"/>
      <c r="B601" s="52"/>
      <c r="F601" s="54"/>
      <c r="T601" s="55"/>
      <c r="U601" s="54"/>
      <c r="AM601" s="53"/>
    </row>
    <row r="602" spans="1:39" s="23" customFormat="1">
      <c r="A602" s="52"/>
      <c r="B602" s="52"/>
      <c r="F602" s="54"/>
      <c r="T602" s="55"/>
      <c r="U602" s="54"/>
      <c r="AM602" s="53"/>
    </row>
    <row r="603" spans="1:39" s="23" customFormat="1">
      <c r="A603" s="52"/>
      <c r="B603" s="52"/>
      <c r="F603" s="54"/>
      <c r="T603" s="55"/>
      <c r="U603" s="54"/>
      <c r="AM603" s="53"/>
    </row>
    <row r="604" spans="1:39" s="23" customFormat="1">
      <c r="A604" s="52"/>
      <c r="B604" s="52"/>
      <c r="F604" s="54"/>
      <c r="T604" s="55"/>
      <c r="U604" s="54"/>
      <c r="AM604" s="53"/>
    </row>
    <row r="605" spans="1:39" s="23" customFormat="1">
      <c r="A605" s="52"/>
      <c r="B605" s="52"/>
      <c r="F605" s="54"/>
      <c r="T605" s="55"/>
      <c r="U605" s="54"/>
      <c r="AM605" s="53"/>
    </row>
    <row r="606" spans="1:39" s="23" customFormat="1">
      <c r="A606" s="52"/>
      <c r="B606" s="52"/>
      <c r="F606" s="54"/>
      <c r="T606" s="55"/>
      <c r="U606" s="54"/>
      <c r="AM606" s="53"/>
    </row>
    <row r="607" spans="1:39" s="23" customFormat="1">
      <c r="A607" s="52"/>
      <c r="B607" s="52"/>
      <c r="F607" s="54"/>
      <c r="T607" s="55"/>
      <c r="U607" s="54"/>
      <c r="AM607" s="53"/>
    </row>
    <row r="608" spans="1:39" s="23" customFormat="1">
      <c r="A608" s="52"/>
      <c r="B608" s="52"/>
      <c r="F608" s="54"/>
      <c r="T608" s="55"/>
      <c r="U608" s="54"/>
      <c r="AM608" s="53"/>
    </row>
    <row r="609" spans="1:39" s="23" customFormat="1">
      <c r="A609" s="52"/>
      <c r="B609" s="52"/>
      <c r="F609" s="54"/>
      <c r="T609" s="55"/>
      <c r="U609" s="54"/>
      <c r="AM609" s="53"/>
    </row>
    <row r="610" spans="1:39" s="23" customFormat="1">
      <c r="A610" s="52"/>
      <c r="B610" s="52"/>
      <c r="F610" s="54"/>
      <c r="T610" s="55"/>
      <c r="U610" s="54"/>
      <c r="AM610" s="53"/>
    </row>
    <row r="611" spans="1:39" s="23" customFormat="1">
      <c r="A611" s="52"/>
      <c r="B611" s="52"/>
      <c r="F611" s="54"/>
      <c r="T611" s="55"/>
      <c r="U611" s="54"/>
      <c r="AM611" s="53"/>
    </row>
    <row r="612" spans="1:39" s="23" customFormat="1">
      <c r="A612" s="52"/>
      <c r="B612" s="52"/>
      <c r="F612" s="54"/>
      <c r="T612" s="55"/>
      <c r="U612" s="54"/>
      <c r="AM612" s="53"/>
    </row>
    <row r="613" spans="1:39" s="23" customFormat="1">
      <c r="A613" s="52"/>
      <c r="B613" s="52"/>
      <c r="F613" s="54"/>
      <c r="T613" s="55"/>
      <c r="U613" s="54"/>
      <c r="AM613" s="53"/>
    </row>
    <row r="614" spans="1:39" s="23" customFormat="1">
      <c r="A614" s="52"/>
      <c r="B614" s="52"/>
      <c r="F614" s="54"/>
      <c r="T614" s="55"/>
      <c r="U614" s="54"/>
      <c r="AM614" s="53"/>
    </row>
    <row r="615" spans="1:39" s="23" customFormat="1">
      <c r="A615" s="52"/>
      <c r="B615" s="52"/>
      <c r="F615" s="54"/>
      <c r="T615" s="55"/>
      <c r="U615" s="54"/>
      <c r="AM615" s="53"/>
    </row>
    <row r="616" spans="1:39" s="23" customFormat="1">
      <c r="A616" s="52"/>
      <c r="B616" s="52"/>
      <c r="F616" s="54"/>
      <c r="T616" s="55"/>
      <c r="U616" s="54"/>
      <c r="AM616" s="53"/>
    </row>
    <row r="617" spans="1:39" s="23" customFormat="1">
      <c r="A617" s="52"/>
      <c r="B617" s="52"/>
      <c r="F617" s="54"/>
      <c r="T617" s="55"/>
      <c r="U617" s="54"/>
      <c r="AM617" s="53"/>
    </row>
    <row r="618" spans="1:39" s="23" customFormat="1">
      <c r="A618" s="52"/>
      <c r="B618" s="52"/>
      <c r="F618" s="54"/>
      <c r="T618" s="55"/>
      <c r="U618" s="54"/>
      <c r="AM618" s="53"/>
    </row>
    <row r="619" spans="1:39" s="23" customFormat="1">
      <c r="A619" s="52"/>
      <c r="B619" s="52"/>
      <c r="F619" s="54"/>
      <c r="T619" s="55"/>
      <c r="U619" s="54"/>
      <c r="AM619" s="53"/>
    </row>
    <row r="620" spans="1:39" s="23" customFormat="1">
      <c r="A620" s="52"/>
      <c r="B620" s="52"/>
      <c r="F620" s="54"/>
      <c r="T620" s="55"/>
      <c r="U620" s="54"/>
      <c r="AM620" s="53"/>
    </row>
    <row r="621" spans="1:39" s="23" customFormat="1">
      <c r="A621" s="52"/>
      <c r="B621" s="52"/>
      <c r="F621" s="54"/>
      <c r="T621" s="55"/>
      <c r="U621" s="54"/>
      <c r="AM621" s="53"/>
    </row>
    <row r="622" spans="1:39" s="23" customFormat="1">
      <c r="A622" s="52"/>
      <c r="B622" s="52"/>
      <c r="F622" s="54"/>
      <c r="T622" s="55"/>
      <c r="U622" s="54"/>
      <c r="AM622" s="53"/>
    </row>
    <row r="623" spans="1:39" s="23" customFormat="1">
      <c r="A623" s="52"/>
      <c r="B623" s="52"/>
      <c r="F623" s="54"/>
      <c r="T623" s="55"/>
      <c r="U623" s="54"/>
      <c r="AM623" s="53"/>
    </row>
    <row r="624" spans="1:39" s="23" customFormat="1">
      <c r="A624" s="52"/>
      <c r="B624" s="52"/>
      <c r="F624" s="54"/>
      <c r="T624" s="55"/>
      <c r="U624" s="54"/>
      <c r="AM624" s="53"/>
    </row>
    <row r="625" spans="1:39" s="23" customFormat="1">
      <c r="A625" s="52"/>
      <c r="B625" s="52"/>
      <c r="F625" s="54"/>
      <c r="T625" s="55"/>
      <c r="U625" s="54"/>
      <c r="AM625" s="53"/>
    </row>
    <row r="626" spans="1:39" s="23" customFormat="1">
      <c r="A626" s="52"/>
      <c r="B626" s="52"/>
      <c r="F626" s="54"/>
      <c r="T626" s="55"/>
      <c r="U626" s="54"/>
      <c r="AM626" s="53"/>
    </row>
    <row r="627" spans="1:39" s="23" customFormat="1">
      <c r="A627" s="52"/>
      <c r="B627" s="52"/>
      <c r="F627" s="54"/>
      <c r="T627" s="55"/>
      <c r="U627" s="54"/>
      <c r="AM627" s="53"/>
    </row>
    <row r="628" spans="1:39" s="23" customFormat="1">
      <c r="A628" s="52"/>
      <c r="B628" s="52"/>
      <c r="F628" s="54"/>
      <c r="T628" s="55"/>
      <c r="U628" s="54"/>
      <c r="AM628" s="53"/>
    </row>
    <row r="629" spans="1:39" s="23" customFormat="1">
      <c r="A629" s="52"/>
      <c r="B629" s="52"/>
      <c r="F629" s="54"/>
      <c r="T629" s="55"/>
      <c r="U629" s="54"/>
      <c r="AM629" s="53"/>
    </row>
    <row r="630" spans="1:39" s="23" customFormat="1">
      <c r="A630" s="52"/>
      <c r="B630" s="52"/>
      <c r="F630" s="54"/>
      <c r="T630" s="55"/>
      <c r="U630" s="54"/>
      <c r="AM630" s="53"/>
    </row>
    <row r="631" spans="1:39" s="23" customFormat="1">
      <c r="A631" s="52"/>
      <c r="B631" s="52"/>
      <c r="F631" s="54"/>
      <c r="T631" s="55"/>
      <c r="U631" s="54"/>
      <c r="AM631" s="53"/>
    </row>
    <row r="632" spans="1:39" s="23" customFormat="1">
      <c r="A632" s="52"/>
      <c r="B632" s="52"/>
      <c r="F632" s="54"/>
      <c r="T632" s="55"/>
      <c r="U632" s="54"/>
      <c r="AM632" s="53"/>
    </row>
    <row r="633" spans="1:39" s="23" customFormat="1">
      <c r="A633" s="52"/>
      <c r="B633" s="52"/>
      <c r="F633" s="54"/>
      <c r="T633" s="55"/>
      <c r="U633" s="54"/>
      <c r="AM633" s="53"/>
    </row>
    <row r="634" spans="1:39" s="23" customFormat="1">
      <c r="A634" s="52"/>
      <c r="B634" s="52"/>
      <c r="F634" s="54"/>
      <c r="T634" s="55"/>
      <c r="U634" s="54"/>
      <c r="AM634" s="53"/>
    </row>
    <row r="635" spans="1:39" s="23" customFormat="1">
      <c r="A635" s="52"/>
      <c r="B635" s="52"/>
      <c r="F635" s="54"/>
      <c r="T635" s="55"/>
      <c r="U635" s="54"/>
      <c r="AM635" s="53"/>
    </row>
    <row r="636" spans="1:39" s="23" customFormat="1">
      <c r="A636" s="52"/>
      <c r="B636" s="52"/>
      <c r="F636" s="54"/>
      <c r="T636" s="55"/>
      <c r="U636" s="54"/>
      <c r="AM636" s="53"/>
    </row>
    <row r="637" spans="1:39" s="23" customFormat="1">
      <c r="A637" s="52"/>
      <c r="B637" s="52"/>
      <c r="F637" s="54"/>
      <c r="T637" s="55"/>
      <c r="U637" s="54"/>
      <c r="AM637" s="53"/>
    </row>
    <row r="638" spans="1:39" s="23" customFormat="1">
      <c r="A638" s="52"/>
      <c r="B638" s="52"/>
      <c r="F638" s="54"/>
      <c r="T638" s="55"/>
      <c r="U638" s="54"/>
      <c r="AM638" s="53"/>
    </row>
    <row r="639" spans="1:39" s="23" customFormat="1">
      <c r="A639" s="52"/>
      <c r="B639" s="52"/>
      <c r="F639" s="54"/>
      <c r="T639" s="55"/>
      <c r="U639" s="54"/>
      <c r="AM639" s="53"/>
    </row>
    <row r="640" spans="1:39" s="23" customFormat="1">
      <c r="A640" s="52"/>
      <c r="B640" s="52"/>
      <c r="F640" s="54"/>
      <c r="T640" s="55"/>
      <c r="U640" s="54"/>
      <c r="AM640" s="53"/>
    </row>
    <row r="641" spans="1:39" s="23" customFormat="1">
      <c r="A641" s="52"/>
      <c r="B641" s="52"/>
      <c r="F641" s="54"/>
      <c r="T641" s="55"/>
      <c r="U641" s="54"/>
      <c r="AM641" s="53"/>
    </row>
    <row r="642" spans="1:39" s="23" customFormat="1">
      <c r="A642" s="52"/>
      <c r="B642" s="52"/>
      <c r="F642" s="54"/>
      <c r="T642" s="55"/>
      <c r="U642" s="54"/>
      <c r="AM642" s="53"/>
    </row>
    <row r="643" spans="1:39" s="23" customFormat="1">
      <c r="A643" s="52"/>
      <c r="B643" s="52"/>
      <c r="F643" s="54"/>
      <c r="T643" s="55"/>
      <c r="U643" s="54"/>
      <c r="AM643" s="53"/>
    </row>
    <row r="644" spans="1:39" s="23" customFormat="1">
      <c r="A644" s="52"/>
      <c r="B644" s="52"/>
      <c r="F644" s="54"/>
      <c r="T644" s="55"/>
      <c r="U644" s="54"/>
      <c r="AM644" s="53"/>
    </row>
    <row r="645" spans="1:39" s="23" customFormat="1">
      <c r="A645" s="52"/>
      <c r="B645" s="52"/>
      <c r="F645" s="54"/>
      <c r="T645" s="55"/>
      <c r="U645" s="54"/>
      <c r="AM645" s="53"/>
    </row>
    <row r="646" spans="1:39" s="23" customFormat="1">
      <c r="A646" s="52"/>
      <c r="B646" s="52"/>
      <c r="F646" s="54"/>
      <c r="T646" s="55"/>
      <c r="U646" s="54"/>
      <c r="AM646" s="53"/>
    </row>
    <row r="647" spans="1:39" s="23" customFormat="1">
      <c r="A647" s="52"/>
      <c r="B647" s="52"/>
      <c r="F647" s="54"/>
      <c r="T647" s="55"/>
      <c r="U647" s="54"/>
      <c r="AM647" s="53"/>
    </row>
    <row r="648" spans="1:39" s="23" customFormat="1">
      <c r="A648" s="52"/>
      <c r="B648" s="52"/>
      <c r="F648" s="54"/>
      <c r="T648" s="55"/>
      <c r="U648" s="54"/>
      <c r="AM648" s="53"/>
    </row>
    <row r="649" spans="1:39" s="23" customFormat="1">
      <c r="A649" s="52"/>
      <c r="B649" s="52"/>
      <c r="F649" s="54"/>
      <c r="T649" s="55"/>
      <c r="U649" s="54"/>
      <c r="AM649" s="53"/>
    </row>
    <row r="650" spans="1:39" s="23" customFormat="1">
      <c r="A650" s="52"/>
      <c r="B650" s="52"/>
      <c r="F650" s="54"/>
      <c r="T650" s="55"/>
      <c r="U650" s="54"/>
      <c r="AM650" s="53"/>
    </row>
    <row r="651" spans="1:39" s="23" customFormat="1">
      <c r="A651" s="52"/>
      <c r="B651" s="52"/>
      <c r="F651" s="54"/>
      <c r="T651" s="55"/>
      <c r="U651" s="54"/>
      <c r="AM651" s="53"/>
    </row>
    <row r="652" spans="1:39" s="23" customFormat="1">
      <c r="A652" s="52"/>
      <c r="B652" s="52"/>
      <c r="F652" s="54"/>
      <c r="T652" s="55"/>
      <c r="U652" s="54"/>
      <c r="AM652" s="53"/>
    </row>
    <row r="653" spans="1:39" s="23" customFormat="1">
      <c r="A653" s="52"/>
      <c r="B653" s="52"/>
      <c r="F653" s="54"/>
      <c r="T653" s="55"/>
      <c r="U653" s="54"/>
      <c r="AM653" s="53"/>
    </row>
    <row r="654" spans="1:39" s="23" customFormat="1">
      <c r="A654" s="52"/>
      <c r="B654" s="52"/>
      <c r="F654" s="54"/>
      <c r="T654" s="55"/>
      <c r="U654" s="54"/>
      <c r="AM654" s="53"/>
    </row>
    <row r="655" spans="1:39" s="23" customFormat="1">
      <c r="A655" s="52"/>
      <c r="B655" s="52"/>
      <c r="F655" s="54"/>
      <c r="T655" s="55"/>
      <c r="U655" s="54"/>
      <c r="AM655" s="53"/>
    </row>
    <row r="656" spans="1:39" s="23" customFormat="1">
      <c r="A656" s="52"/>
      <c r="B656" s="52"/>
      <c r="F656" s="54"/>
      <c r="T656" s="55"/>
      <c r="U656" s="54"/>
      <c r="AM656" s="53"/>
    </row>
    <row r="657" spans="1:39" s="23" customFormat="1">
      <c r="A657" s="52"/>
      <c r="B657" s="52"/>
      <c r="F657" s="54"/>
      <c r="T657" s="55"/>
      <c r="U657" s="54"/>
      <c r="AM657" s="53"/>
    </row>
    <row r="658" spans="1:39" s="23" customFormat="1">
      <c r="A658" s="52"/>
      <c r="B658" s="52"/>
      <c r="F658" s="54"/>
      <c r="T658" s="55"/>
      <c r="U658" s="54"/>
      <c r="AM658" s="53"/>
    </row>
    <row r="659" spans="1:39" s="23" customFormat="1">
      <c r="A659" s="52"/>
      <c r="B659" s="52"/>
      <c r="F659" s="54"/>
      <c r="T659" s="55"/>
      <c r="U659" s="54"/>
      <c r="AM659" s="53"/>
    </row>
    <row r="660" spans="1:39" s="23" customFormat="1">
      <c r="A660" s="52"/>
      <c r="B660" s="52"/>
      <c r="F660" s="54"/>
      <c r="T660" s="55"/>
      <c r="U660" s="54"/>
      <c r="AM660" s="53"/>
    </row>
    <row r="661" spans="1:39" s="23" customFormat="1">
      <c r="A661" s="52"/>
      <c r="B661" s="52"/>
      <c r="F661" s="54"/>
      <c r="T661" s="55"/>
      <c r="U661" s="54"/>
      <c r="AM661" s="53"/>
    </row>
    <row r="662" spans="1:39" s="23" customFormat="1">
      <c r="A662" s="52"/>
      <c r="B662" s="52"/>
      <c r="F662" s="54"/>
      <c r="T662" s="55"/>
      <c r="U662" s="54"/>
      <c r="AM662" s="53"/>
    </row>
    <row r="663" spans="1:39" s="23" customFormat="1">
      <c r="A663" s="52"/>
      <c r="B663" s="52"/>
      <c r="F663" s="54"/>
      <c r="T663" s="55"/>
      <c r="U663" s="54"/>
      <c r="AM663" s="53"/>
    </row>
    <row r="664" spans="1:39" s="23" customFormat="1">
      <c r="A664" s="52"/>
      <c r="B664" s="52"/>
      <c r="F664" s="54"/>
      <c r="T664" s="55"/>
      <c r="U664" s="54"/>
      <c r="AM664" s="53"/>
    </row>
    <row r="665" spans="1:39" s="23" customFormat="1">
      <c r="A665" s="52"/>
      <c r="B665" s="52"/>
      <c r="F665" s="54"/>
      <c r="T665" s="55"/>
      <c r="U665" s="54"/>
      <c r="AM665" s="53"/>
    </row>
    <row r="666" spans="1:39" s="23" customFormat="1">
      <c r="A666" s="52"/>
      <c r="B666" s="52"/>
      <c r="F666" s="54"/>
      <c r="T666" s="55"/>
      <c r="U666" s="54"/>
      <c r="AM666" s="53"/>
    </row>
    <row r="667" spans="1:39" s="23" customFormat="1">
      <c r="A667" s="52"/>
      <c r="B667" s="52"/>
      <c r="F667" s="54"/>
      <c r="T667" s="55"/>
      <c r="U667" s="54"/>
      <c r="AM667" s="53"/>
    </row>
    <row r="668" spans="1:39" s="23" customFormat="1">
      <c r="A668" s="52"/>
      <c r="B668" s="52"/>
      <c r="F668" s="54"/>
      <c r="T668" s="55"/>
      <c r="U668" s="54"/>
      <c r="AM668" s="53"/>
    </row>
    <row r="669" spans="1:39" s="23" customFormat="1">
      <c r="A669" s="52"/>
      <c r="B669" s="52"/>
      <c r="F669" s="54"/>
      <c r="T669" s="55"/>
      <c r="U669" s="54"/>
      <c r="AM669" s="53"/>
    </row>
    <row r="670" spans="1:39" s="23" customFormat="1">
      <c r="A670" s="52"/>
      <c r="B670" s="52"/>
      <c r="F670" s="54"/>
      <c r="T670" s="55"/>
      <c r="U670" s="54"/>
      <c r="AM670" s="53"/>
    </row>
    <row r="671" spans="1:39" s="23" customFormat="1">
      <c r="A671" s="52"/>
      <c r="B671" s="52"/>
      <c r="F671" s="54"/>
      <c r="T671" s="55"/>
      <c r="U671" s="54"/>
      <c r="AM671" s="53"/>
    </row>
    <row r="672" spans="1:39" s="23" customFormat="1">
      <c r="A672" s="52"/>
      <c r="B672" s="52"/>
      <c r="F672" s="54"/>
      <c r="T672" s="55"/>
      <c r="U672" s="54"/>
      <c r="AM672" s="53"/>
    </row>
    <row r="673" spans="1:39" s="23" customFormat="1">
      <c r="A673" s="52"/>
      <c r="B673" s="52"/>
      <c r="F673" s="54"/>
      <c r="T673" s="55"/>
      <c r="U673" s="54"/>
      <c r="AM673" s="53"/>
    </row>
    <row r="674" spans="1:39" s="23" customFormat="1">
      <c r="A674" s="52"/>
      <c r="B674" s="52"/>
      <c r="F674" s="54"/>
      <c r="T674" s="55"/>
      <c r="U674" s="54"/>
      <c r="AM674" s="53"/>
    </row>
    <row r="675" spans="1:39" s="23" customFormat="1">
      <c r="A675" s="52"/>
      <c r="B675" s="52"/>
      <c r="F675" s="54"/>
      <c r="T675" s="55"/>
      <c r="U675" s="54"/>
      <c r="AM675" s="53"/>
    </row>
    <row r="676" spans="1:39" s="23" customFormat="1">
      <c r="A676" s="52"/>
      <c r="B676" s="52"/>
      <c r="F676" s="54"/>
      <c r="T676" s="55"/>
      <c r="U676" s="54"/>
      <c r="AM676" s="53"/>
    </row>
    <row r="677" spans="1:39" s="23" customFormat="1">
      <c r="A677" s="52"/>
      <c r="B677" s="52"/>
      <c r="F677" s="54"/>
      <c r="T677" s="55"/>
      <c r="U677" s="54"/>
      <c r="AM677" s="53"/>
    </row>
    <row r="678" spans="1:39" s="23" customFormat="1">
      <c r="A678" s="52"/>
      <c r="B678" s="52"/>
      <c r="F678" s="54"/>
      <c r="T678" s="55"/>
      <c r="U678" s="54"/>
      <c r="AM678" s="53"/>
    </row>
    <row r="679" spans="1:39" s="23" customFormat="1">
      <c r="A679" s="52"/>
      <c r="B679" s="52"/>
      <c r="F679" s="54"/>
      <c r="T679" s="55"/>
      <c r="U679" s="54"/>
      <c r="AM679" s="53"/>
    </row>
    <row r="680" spans="1:39" s="23" customFormat="1">
      <c r="A680" s="52"/>
      <c r="B680" s="52"/>
      <c r="F680" s="54"/>
      <c r="T680" s="55"/>
      <c r="U680" s="54"/>
      <c r="AM680" s="53"/>
    </row>
    <row r="681" spans="1:39" s="23" customFormat="1">
      <c r="A681" s="52"/>
      <c r="B681" s="52"/>
      <c r="F681" s="54"/>
      <c r="T681" s="55"/>
      <c r="U681" s="54"/>
      <c r="AM681" s="53"/>
    </row>
    <row r="682" spans="1:39" s="23" customFormat="1">
      <c r="A682" s="52"/>
      <c r="B682" s="52"/>
      <c r="F682" s="54"/>
      <c r="T682" s="55"/>
      <c r="U682" s="54"/>
      <c r="AM682" s="53"/>
    </row>
    <row r="683" spans="1:39" s="23" customFormat="1">
      <c r="A683" s="52"/>
      <c r="B683" s="52"/>
      <c r="F683" s="54"/>
      <c r="T683" s="55"/>
      <c r="U683" s="54"/>
      <c r="AM683" s="53"/>
    </row>
    <row r="684" spans="1:39" s="23" customFormat="1">
      <c r="A684" s="52"/>
      <c r="B684" s="52"/>
      <c r="F684" s="54"/>
      <c r="T684" s="55"/>
      <c r="U684" s="54"/>
      <c r="AM684" s="53"/>
    </row>
    <row r="685" spans="1:39" s="23" customFormat="1">
      <c r="A685" s="52"/>
      <c r="B685" s="52"/>
      <c r="F685" s="54"/>
      <c r="T685" s="55"/>
      <c r="U685" s="54"/>
      <c r="AM685" s="53"/>
    </row>
    <row r="686" spans="1:39" s="23" customFormat="1">
      <c r="A686" s="52"/>
      <c r="B686" s="52"/>
      <c r="F686" s="54"/>
      <c r="T686" s="55"/>
      <c r="U686" s="54"/>
      <c r="AM686" s="53"/>
    </row>
    <row r="687" spans="1:39" s="23" customFormat="1">
      <c r="A687" s="52"/>
      <c r="B687" s="52"/>
      <c r="F687" s="54"/>
      <c r="T687" s="55"/>
      <c r="U687" s="54"/>
      <c r="AM687" s="53"/>
    </row>
    <row r="688" spans="1:39" s="23" customFormat="1">
      <c r="A688" s="52"/>
      <c r="B688" s="52"/>
      <c r="F688" s="54"/>
      <c r="T688" s="55"/>
      <c r="U688" s="54"/>
      <c r="AM688" s="53"/>
    </row>
    <row r="689" spans="1:39" s="23" customFormat="1">
      <c r="A689" s="52"/>
      <c r="B689" s="52"/>
      <c r="F689" s="54"/>
      <c r="T689" s="55"/>
      <c r="U689" s="54"/>
      <c r="AM689" s="53"/>
    </row>
    <row r="690" spans="1:39" s="23" customFormat="1">
      <c r="A690" s="52"/>
      <c r="B690" s="52"/>
      <c r="F690" s="54"/>
      <c r="T690" s="55"/>
      <c r="U690" s="54"/>
      <c r="AM690" s="53"/>
    </row>
    <row r="691" spans="1:39" s="23" customFormat="1">
      <c r="A691" s="52"/>
      <c r="B691" s="52"/>
      <c r="F691" s="54"/>
      <c r="T691" s="55"/>
      <c r="U691" s="54"/>
      <c r="AM691" s="53"/>
    </row>
    <row r="692" spans="1:39" s="23" customFormat="1">
      <c r="A692" s="52"/>
      <c r="B692" s="52"/>
      <c r="F692" s="54"/>
      <c r="T692" s="55"/>
      <c r="U692" s="54"/>
      <c r="AM692" s="53"/>
    </row>
    <row r="693" spans="1:39" s="23" customFormat="1">
      <c r="A693" s="52"/>
      <c r="B693" s="52"/>
      <c r="F693" s="54"/>
      <c r="T693" s="55"/>
      <c r="U693" s="54"/>
      <c r="AM693" s="53"/>
    </row>
    <row r="694" spans="1:39" s="23" customFormat="1">
      <c r="A694" s="52"/>
      <c r="B694" s="52"/>
      <c r="F694" s="54"/>
      <c r="T694" s="55"/>
      <c r="U694" s="54"/>
      <c r="AM694" s="53"/>
    </row>
    <row r="695" spans="1:39" s="23" customFormat="1">
      <c r="A695" s="52"/>
      <c r="B695" s="52"/>
      <c r="F695" s="54"/>
      <c r="T695" s="55"/>
      <c r="U695" s="54"/>
      <c r="AM695" s="53"/>
    </row>
    <row r="696" spans="1:39" s="23" customFormat="1">
      <c r="A696" s="52"/>
      <c r="B696" s="52"/>
      <c r="F696" s="54"/>
      <c r="T696" s="55"/>
      <c r="U696" s="54"/>
      <c r="AM696" s="53"/>
    </row>
    <row r="697" spans="1:39" s="23" customFormat="1">
      <c r="A697" s="52"/>
      <c r="B697" s="52"/>
      <c r="F697" s="54"/>
      <c r="T697" s="55"/>
      <c r="U697" s="54"/>
      <c r="AM697" s="53"/>
    </row>
    <row r="698" spans="1:39" s="23" customFormat="1">
      <c r="A698" s="52"/>
      <c r="B698" s="52"/>
      <c r="F698" s="54"/>
      <c r="T698" s="55"/>
      <c r="U698" s="54"/>
      <c r="AM698" s="53"/>
    </row>
    <row r="699" spans="1:39" s="23" customFormat="1">
      <c r="A699" s="52"/>
      <c r="B699" s="52"/>
      <c r="F699" s="54"/>
      <c r="T699" s="55"/>
      <c r="U699" s="54"/>
      <c r="AM699" s="53"/>
    </row>
    <row r="700" spans="1:39" s="23" customFormat="1">
      <c r="A700" s="52"/>
      <c r="B700" s="52"/>
      <c r="F700" s="54"/>
      <c r="T700" s="55"/>
      <c r="U700" s="54"/>
      <c r="AM700" s="53"/>
    </row>
    <row r="701" spans="1:39" s="23" customFormat="1">
      <c r="A701" s="52"/>
      <c r="B701" s="52"/>
      <c r="F701" s="54"/>
      <c r="T701" s="55"/>
      <c r="U701" s="54"/>
      <c r="AM701" s="53"/>
    </row>
    <row r="702" spans="1:39" s="23" customFormat="1">
      <c r="A702" s="52"/>
      <c r="B702" s="52"/>
      <c r="F702" s="54"/>
      <c r="T702" s="55"/>
      <c r="U702" s="54"/>
      <c r="AM702" s="53"/>
    </row>
    <row r="703" spans="1:39" s="23" customFormat="1">
      <c r="A703" s="52"/>
      <c r="B703" s="52"/>
      <c r="F703" s="54"/>
      <c r="T703" s="55"/>
      <c r="U703" s="54"/>
      <c r="AM703" s="53"/>
    </row>
    <row r="704" spans="1:39" s="23" customFormat="1">
      <c r="A704" s="52"/>
      <c r="B704" s="52"/>
      <c r="F704" s="54"/>
      <c r="T704" s="55"/>
      <c r="U704" s="54"/>
      <c r="AM704" s="53"/>
    </row>
    <row r="705" spans="1:39" s="23" customFormat="1">
      <c r="A705" s="52"/>
      <c r="B705" s="52"/>
      <c r="F705" s="54"/>
      <c r="T705" s="55"/>
      <c r="U705" s="54"/>
      <c r="AM705" s="53"/>
    </row>
    <row r="706" spans="1:39" s="23" customFormat="1">
      <c r="A706" s="52"/>
      <c r="B706" s="52"/>
      <c r="F706" s="54"/>
      <c r="T706" s="55"/>
      <c r="U706" s="54"/>
      <c r="AM706" s="53"/>
    </row>
    <row r="707" spans="1:39" s="23" customFormat="1">
      <c r="A707" s="52"/>
      <c r="B707" s="52"/>
      <c r="F707" s="54"/>
      <c r="T707" s="55"/>
      <c r="U707" s="54"/>
      <c r="AM707" s="53"/>
    </row>
    <row r="708" spans="1:39" s="23" customFormat="1">
      <c r="A708" s="52"/>
      <c r="B708" s="52"/>
      <c r="F708" s="54"/>
      <c r="T708" s="55"/>
      <c r="U708" s="54"/>
      <c r="AM708" s="53"/>
    </row>
    <row r="709" spans="1:39" s="23" customFormat="1">
      <c r="A709" s="52"/>
      <c r="B709" s="52"/>
      <c r="F709" s="54"/>
      <c r="T709" s="55"/>
      <c r="U709" s="54"/>
      <c r="AM709" s="53"/>
    </row>
    <row r="710" spans="1:39" s="23" customFormat="1">
      <c r="A710" s="52"/>
      <c r="B710" s="52"/>
      <c r="F710" s="54"/>
      <c r="T710" s="55"/>
      <c r="U710" s="54"/>
      <c r="AM710" s="53"/>
    </row>
    <row r="711" spans="1:39" s="23" customFormat="1">
      <c r="A711" s="52"/>
      <c r="B711" s="52"/>
      <c r="F711" s="54"/>
      <c r="T711" s="55"/>
      <c r="U711" s="54"/>
      <c r="AM711" s="53"/>
    </row>
    <row r="712" spans="1:39" s="23" customFormat="1">
      <c r="A712" s="52"/>
      <c r="B712" s="52"/>
      <c r="F712" s="54"/>
      <c r="T712" s="55"/>
      <c r="U712" s="54"/>
      <c r="AM712" s="53"/>
    </row>
    <row r="713" spans="1:39" s="23" customFormat="1">
      <c r="A713" s="52"/>
      <c r="B713" s="52"/>
      <c r="F713" s="54"/>
      <c r="T713" s="55"/>
      <c r="U713" s="54"/>
      <c r="AM713" s="53"/>
    </row>
    <row r="714" spans="1:39" s="23" customFormat="1">
      <c r="A714" s="52"/>
      <c r="B714" s="52"/>
      <c r="F714" s="54"/>
      <c r="T714" s="55"/>
      <c r="U714" s="54"/>
      <c r="AM714" s="53"/>
    </row>
    <row r="715" spans="1:39" s="23" customFormat="1">
      <c r="A715" s="52"/>
      <c r="B715" s="52"/>
      <c r="F715" s="54"/>
      <c r="T715" s="55"/>
      <c r="U715" s="54"/>
      <c r="AM715" s="53"/>
    </row>
    <row r="716" spans="1:39" s="23" customFormat="1">
      <c r="A716" s="52"/>
      <c r="B716" s="52"/>
      <c r="F716" s="54"/>
      <c r="T716" s="55"/>
      <c r="U716" s="54"/>
      <c r="AM716" s="53"/>
    </row>
    <row r="717" spans="1:39" s="23" customFormat="1">
      <c r="A717" s="52"/>
      <c r="B717" s="52"/>
      <c r="F717" s="54"/>
      <c r="T717" s="55"/>
      <c r="U717" s="54"/>
      <c r="AM717" s="53"/>
    </row>
    <row r="718" spans="1:39" s="23" customFormat="1">
      <c r="A718" s="52"/>
      <c r="B718" s="52"/>
      <c r="F718" s="54"/>
      <c r="T718" s="55"/>
      <c r="U718" s="54"/>
      <c r="AM718" s="53"/>
    </row>
    <row r="719" spans="1:39" s="23" customFormat="1">
      <c r="A719" s="52"/>
      <c r="B719" s="52"/>
      <c r="F719" s="54"/>
      <c r="T719" s="55"/>
      <c r="U719" s="54"/>
      <c r="AM719" s="53"/>
    </row>
    <row r="720" spans="1:39" s="23" customFormat="1">
      <c r="A720" s="52"/>
      <c r="B720" s="52"/>
      <c r="F720" s="54"/>
      <c r="T720" s="55"/>
      <c r="U720" s="54"/>
      <c r="AM720" s="53"/>
    </row>
    <row r="721" spans="1:39" s="23" customFormat="1">
      <c r="A721" s="52"/>
      <c r="B721" s="52"/>
      <c r="F721" s="54"/>
      <c r="T721" s="55"/>
      <c r="U721" s="54"/>
      <c r="AM721" s="53"/>
    </row>
    <row r="722" spans="1:39" s="23" customFormat="1">
      <c r="A722" s="52"/>
      <c r="B722" s="52"/>
      <c r="F722" s="54"/>
      <c r="T722" s="55"/>
      <c r="U722" s="54"/>
      <c r="AM722" s="53"/>
    </row>
    <row r="723" spans="1:39" s="23" customFormat="1">
      <c r="A723" s="52"/>
      <c r="B723" s="52"/>
      <c r="F723" s="54"/>
      <c r="T723" s="55"/>
      <c r="U723" s="54"/>
      <c r="AM723" s="53"/>
    </row>
    <row r="724" spans="1:39" s="23" customFormat="1">
      <c r="A724" s="52"/>
      <c r="B724" s="52"/>
      <c r="F724" s="54"/>
      <c r="T724" s="55"/>
      <c r="U724" s="54"/>
      <c r="AM724" s="53"/>
    </row>
    <row r="725" spans="1:39" s="23" customFormat="1">
      <c r="A725" s="52"/>
      <c r="B725" s="52"/>
      <c r="F725" s="54"/>
      <c r="T725" s="55"/>
      <c r="U725" s="54"/>
      <c r="AM725" s="53"/>
    </row>
    <row r="726" spans="1:39" s="23" customFormat="1">
      <c r="A726" s="52"/>
      <c r="B726" s="52"/>
      <c r="F726" s="54"/>
      <c r="T726" s="55"/>
      <c r="U726" s="54"/>
      <c r="AM726" s="53"/>
    </row>
    <row r="727" spans="1:39" s="23" customFormat="1">
      <c r="A727" s="52"/>
      <c r="B727" s="52"/>
      <c r="F727" s="54"/>
      <c r="T727" s="55"/>
      <c r="U727" s="54"/>
      <c r="AM727" s="53"/>
    </row>
    <row r="728" spans="1:39" s="23" customFormat="1">
      <c r="A728" s="52"/>
      <c r="B728" s="52"/>
      <c r="F728" s="54"/>
      <c r="T728" s="55"/>
      <c r="U728" s="54"/>
      <c r="AM728" s="53"/>
    </row>
    <row r="729" spans="1:39" s="23" customFormat="1">
      <c r="A729" s="52"/>
      <c r="B729" s="52"/>
      <c r="F729" s="54"/>
      <c r="T729" s="55"/>
      <c r="U729" s="54"/>
      <c r="AM729" s="53"/>
    </row>
    <row r="730" spans="1:39" s="23" customFormat="1">
      <c r="A730" s="52"/>
      <c r="B730" s="52"/>
      <c r="F730" s="54"/>
      <c r="T730" s="55"/>
      <c r="U730" s="54"/>
      <c r="AM730" s="53"/>
    </row>
    <row r="731" spans="1:39" s="23" customFormat="1">
      <c r="A731" s="52"/>
      <c r="B731" s="52"/>
      <c r="F731" s="54"/>
      <c r="T731" s="55"/>
      <c r="U731" s="54"/>
      <c r="AM731" s="53"/>
    </row>
    <row r="732" spans="1:39" s="23" customFormat="1">
      <c r="A732" s="52"/>
      <c r="B732" s="52"/>
      <c r="F732" s="54"/>
      <c r="T732" s="55"/>
      <c r="U732" s="54"/>
      <c r="AM732" s="53"/>
    </row>
    <row r="733" spans="1:39" s="23" customFormat="1">
      <c r="A733" s="52"/>
      <c r="B733" s="52"/>
      <c r="F733" s="54"/>
      <c r="T733" s="55"/>
      <c r="U733" s="54"/>
      <c r="AM733" s="53"/>
    </row>
    <row r="734" spans="1:39" s="23" customFormat="1">
      <c r="A734" s="52"/>
      <c r="B734" s="52"/>
      <c r="F734" s="54"/>
      <c r="T734" s="55"/>
      <c r="U734" s="54"/>
      <c r="AM734" s="53"/>
    </row>
    <row r="735" spans="1:39" s="23" customFormat="1">
      <c r="A735" s="52"/>
      <c r="B735" s="52"/>
      <c r="F735" s="54"/>
      <c r="T735" s="55"/>
      <c r="U735" s="54"/>
      <c r="AM735" s="53"/>
    </row>
    <row r="736" spans="1:39" s="23" customFormat="1">
      <c r="A736" s="52"/>
      <c r="B736" s="52"/>
      <c r="F736" s="54"/>
      <c r="T736" s="55"/>
      <c r="U736" s="54"/>
      <c r="AM736" s="53"/>
    </row>
    <row r="737" spans="1:39" s="23" customFormat="1">
      <c r="A737" s="52"/>
      <c r="B737" s="52"/>
      <c r="F737" s="54"/>
      <c r="T737" s="55"/>
      <c r="U737" s="54"/>
      <c r="AM737" s="53"/>
    </row>
    <row r="738" spans="1:39" s="23" customFormat="1">
      <c r="A738" s="52"/>
      <c r="B738" s="52"/>
      <c r="F738" s="54"/>
      <c r="T738" s="55"/>
      <c r="U738" s="54"/>
      <c r="AM738" s="53"/>
    </row>
    <row r="739" spans="1:39" s="23" customFormat="1">
      <c r="A739" s="52"/>
      <c r="B739" s="52"/>
      <c r="F739" s="54"/>
      <c r="T739" s="55"/>
      <c r="U739" s="54"/>
      <c r="AM739" s="53"/>
    </row>
    <row r="740" spans="1:39" s="23" customFormat="1">
      <c r="A740" s="52"/>
      <c r="B740" s="52"/>
      <c r="F740" s="54"/>
      <c r="T740" s="55"/>
      <c r="U740" s="54"/>
      <c r="AM740" s="53"/>
    </row>
    <row r="741" spans="1:39" s="23" customFormat="1">
      <c r="A741" s="52"/>
      <c r="B741" s="52"/>
      <c r="F741" s="54"/>
      <c r="T741" s="55"/>
      <c r="U741" s="54"/>
      <c r="AM741" s="53"/>
    </row>
    <row r="742" spans="1:39" s="23" customFormat="1">
      <c r="A742" s="52"/>
      <c r="B742" s="52"/>
      <c r="F742" s="54"/>
      <c r="T742" s="55"/>
      <c r="U742" s="54"/>
      <c r="AM742" s="53"/>
    </row>
    <row r="743" spans="1:39" s="23" customFormat="1">
      <c r="A743" s="52"/>
      <c r="B743" s="52"/>
      <c r="F743" s="54"/>
      <c r="T743" s="55"/>
      <c r="U743" s="54"/>
      <c r="AM743" s="53"/>
    </row>
    <row r="744" spans="1:39" s="23" customFormat="1">
      <c r="A744" s="52"/>
      <c r="B744" s="52"/>
      <c r="F744" s="54"/>
      <c r="T744" s="55"/>
      <c r="U744" s="54"/>
      <c r="AM744" s="53"/>
    </row>
    <row r="745" spans="1:39" s="23" customFormat="1">
      <c r="A745" s="52"/>
      <c r="B745" s="52"/>
      <c r="F745" s="54"/>
      <c r="T745" s="55"/>
      <c r="U745" s="54"/>
      <c r="AM745" s="53"/>
    </row>
    <row r="746" spans="1:39" s="23" customFormat="1">
      <c r="A746" s="52"/>
      <c r="B746" s="52"/>
      <c r="F746" s="54"/>
      <c r="T746" s="55"/>
      <c r="U746" s="54"/>
      <c r="AM746" s="53"/>
    </row>
    <row r="747" spans="1:39" s="23" customFormat="1">
      <c r="A747" s="52"/>
      <c r="B747" s="52"/>
      <c r="F747" s="54"/>
      <c r="T747" s="55"/>
      <c r="U747" s="54"/>
      <c r="AM747" s="53"/>
    </row>
    <row r="748" spans="1:39" s="23" customFormat="1">
      <c r="A748" s="52"/>
      <c r="B748" s="52"/>
      <c r="F748" s="54"/>
      <c r="T748" s="55"/>
      <c r="U748" s="54"/>
      <c r="AM748" s="53"/>
    </row>
    <row r="749" spans="1:39" s="23" customFormat="1">
      <c r="A749" s="52"/>
      <c r="B749" s="52"/>
      <c r="F749" s="54"/>
      <c r="T749" s="55"/>
      <c r="U749" s="54"/>
      <c r="AM749" s="53"/>
    </row>
    <row r="750" spans="1:39" s="23" customFormat="1">
      <c r="A750" s="52"/>
      <c r="B750" s="52"/>
      <c r="F750" s="54"/>
      <c r="T750" s="55"/>
      <c r="U750" s="54"/>
      <c r="AM750" s="53"/>
    </row>
    <row r="751" spans="1:39" s="23" customFormat="1">
      <c r="A751" s="52"/>
      <c r="B751" s="52"/>
      <c r="F751" s="54"/>
      <c r="T751" s="55"/>
      <c r="U751" s="54"/>
      <c r="AM751" s="53"/>
    </row>
    <row r="752" spans="1:39" s="23" customFormat="1">
      <c r="A752" s="52"/>
      <c r="B752" s="52"/>
      <c r="F752" s="54"/>
      <c r="T752" s="55"/>
      <c r="U752" s="54"/>
      <c r="AM752" s="53"/>
    </row>
    <row r="753" spans="1:39" s="23" customFormat="1">
      <c r="A753" s="52"/>
      <c r="B753" s="52"/>
      <c r="F753" s="54"/>
      <c r="T753" s="55"/>
      <c r="U753" s="54"/>
      <c r="AM753" s="53"/>
    </row>
    <row r="754" spans="1:39" s="23" customFormat="1">
      <c r="A754" s="52"/>
      <c r="B754" s="52"/>
      <c r="F754" s="54"/>
      <c r="T754" s="55"/>
      <c r="U754" s="54"/>
      <c r="AM754" s="53"/>
    </row>
    <row r="755" spans="1:39" s="23" customFormat="1">
      <c r="A755" s="52"/>
      <c r="B755" s="52"/>
      <c r="F755" s="54"/>
      <c r="T755" s="55"/>
      <c r="U755" s="54"/>
      <c r="AM755" s="53"/>
    </row>
    <row r="756" spans="1:39" s="23" customFormat="1">
      <c r="A756" s="52"/>
      <c r="B756" s="52"/>
      <c r="F756" s="54"/>
      <c r="T756" s="55"/>
      <c r="U756" s="54"/>
      <c r="AM756" s="53"/>
    </row>
    <row r="757" spans="1:39" s="23" customFormat="1">
      <c r="A757" s="52"/>
      <c r="B757" s="52"/>
      <c r="F757" s="54"/>
      <c r="T757" s="55"/>
      <c r="U757" s="54"/>
      <c r="AM757" s="53"/>
    </row>
    <row r="758" spans="1:39" s="23" customFormat="1">
      <c r="A758" s="52"/>
      <c r="B758" s="52"/>
      <c r="F758" s="54"/>
      <c r="T758" s="55"/>
      <c r="U758" s="54"/>
      <c r="AM758" s="53"/>
    </row>
    <row r="759" spans="1:39" s="23" customFormat="1">
      <c r="A759" s="52"/>
      <c r="B759" s="52"/>
      <c r="F759" s="54"/>
      <c r="T759" s="55"/>
      <c r="U759" s="54"/>
      <c r="AM759" s="53"/>
    </row>
    <row r="760" spans="1:39" s="23" customFormat="1">
      <c r="A760" s="52"/>
      <c r="B760" s="52"/>
      <c r="F760" s="54"/>
      <c r="T760" s="55"/>
      <c r="U760" s="54"/>
      <c r="AM760" s="53"/>
    </row>
    <row r="761" spans="1:39" s="23" customFormat="1">
      <c r="A761" s="52"/>
      <c r="B761" s="52"/>
      <c r="F761" s="54"/>
      <c r="T761" s="55"/>
      <c r="U761" s="54"/>
      <c r="AM761" s="53"/>
    </row>
    <row r="762" spans="1:39" s="23" customFormat="1">
      <c r="A762" s="52"/>
      <c r="B762" s="52"/>
      <c r="F762" s="54"/>
      <c r="T762" s="55"/>
      <c r="U762" s="54"/>
      <c r="AM762" s="53"/>
    </row>
    <row r="763" spans="1:39" s="23" customFormat="1">
      <c r="A763" s="52"/>
      <c r="B763" s="52"/>
      <c r="F763" s="54"/>
      <c r="T763" s="55"/>
      <c r="U763" s="54"/>
      <c r="AM763" s="53"/>
    </row>
    <row r="764" spans="1:39" s="23" customFormat="1">
      <c r="A764" s="52"/>
      <c r="B764" s="52"/>
      <c r="F764" s="54"/>
      <c r="T764" s="55"/>
      <c r="U764" s="54"/>
      <c r="AM764" s="53"/>
    </row>
    <row r="765" spans="1:39" s="23" customFormat="1">
      <c r="A765" s="52"/>
      <c r="B765" s="52"/>
      <c r="F765" s="54"/>
      <c r="T765" s="55"/>
      <c r="U765" s="54"/>
      <c r="AM765" s="53"/>
    </row>
    <row r="766" spans="1:39" s="23" customFormat="1">
      <c r="A766" s="52"/>
      <c r="B766" s="52"/>
      <c r="F766" s="54"/>
      <c r="T766" s="55"/>
      <c r="U766" s="54"/>
      <c r="AM766" s="53"/>
    </row>
    <row r="767" spans="1:39" s="23" customFormat="1">
      <c r="A767" s="52"/>
      <c r="B767" s="52"/>
      <c r="F767" s="54"/>
      <c r="T767" s="55"/>
      <c r="U767" s="54"/>
      <c r="AM767" s="53"/>
    </row>
    <row r="768" spans="1:39" s="23" customFormat="1">
      <c r="A768" s="52"/>
      <c r="B768" s="52"/>
      <c r="F768" s="54"/>
      <c r="T768" s="55"/>
      <c r="U768" s="54"/>
      <c r="AM768" s="53"/>
    </row>
    <row r="769" spans="1:39" s="23" customFormat="1">
      <c r="A769" s="52"/>
      <c r="B769" s="52"/>
      <c r="F769" s="54"/>
      <c r="T769" s="55"/>
      <c r="U769" s="54"/>
      <c r="AM769" s="53"/>
    </row>
    <row r="770" spans="1:39" s="23" customFormat="1">
      <c r="A770" s="52"/>
      <c r="B770" s="52"/>
      <c r="F770" s="54"/>
      <c r="T770" s="55"/>
      <c r="U770" s="54"/>
      <c r="AM770" s="53"/>
    </row>
    <row r="771" spans="1:39" s="23" customFormat="1">
      <c r="A771" s="52"/>
      <c r="B771" s="52"/>
      <c r="F771" s="54"/>
      <c r="T771" s="55"/>
      <c r="U771" s="54"/>
      <c r="AM771" s="53"/>
    </row>
    <row r="772" spans="1:39" s="23" customFormat="1">
      <c r="A772" s="52"/>
      <c r="B772" s="52"/>
      <c r="F772" s="54"/>
      <c r="T772" s="55"/>
      <c r="U772" s="54"/>
      <c r="AM772" s="53"/>
    </row>
    <row r="773" spans="1:39" s="23" customFormat="1">
      <c r="A773" s="52"/>
      <c r="B773" s="52"/>
      <c r="F773" s="54"/>
      <c r="T773" s="55"/>
      <c r="U773" s="54"/>
      <c r="AM773" s="53"/>
    </row>
    <row r="774" spans="1:39" s="23" customFormat="1">
      <c r="A774" s="52"/>
      <c r="B774" s="52"/>
      <c r="F774" s="54"/>
      <c r="T774" s="55"/>
      <c r="U774" s="54"/>
      <c r="AM774" s="53"/>
    </row>
    <row r="775" spans="1:39" s="23" customFormat="1">
      <c r="A775" s="52"/>
      <c r="B775" s="52"/>
      <c r="F775" s="54"/>
      <c r="T775" s="55"/>
      <c r="U775" s="54"/>
      <c r="AM775" s="53"/>
    </row>
    <row r="776" spans="1:39" s="23" customFormat="1">
      <c r="A776" s="52"/>
      <c r="B776" s="52"/>
      <c r="F776" s="54"/>
      <c r="T776" s="55"/>
      <c r="U776" s="54"/>
      <c r="AM776" s="53"/>
    </row>
    <row r="777" spans="1:39" s="23" customFormat="1">
      <c r="A777" s="52"/>
      <c r="B777" s="52"/>
      <c r="F777" s="54"/>
      <c r="T777" s="55"/>
      <c r="U777" s="54"/>
      <c r="AM777" s="53"/>
    </row>
    <row r="778" spans="1:39" s="23" customFormat="1">
      <c r="A778" s="52"/>
      <c r="B778" s="52"/>
      <c r="F778" s="54"/>
      <c r="T778" s="55"/>
      <c r="U778" s="54"/>
      <c r="AM778" s="53"/>
    </row>
    <row r="779" spans="1:39" s="23" customFormat="1">
      <c r="A779" s="52"/>
      <c r="B779" s="52"/>
      <c r="F779" s="54"/>
      <c r="T779" s="55"/>
      <c r="U779" s="54"/>
      <c r="AM779" s="53"/>
    </row>
    <row r="780" spans="1:39" s="23" customFormat="1">
      <c r="A780" s="52"/>
      <c r="B780" s="52"/>
      <c r="F780" s="54"/>
      <c r="T780" s="55"/>
      <c r="U780" s="54"/>
      <c r="AM780" s="53"/>
    </row>
    <row r="781" spans="1:39" s="23" customFormat="1">
      <c r="A781" s="52"/>
      <c r="B781" s="52"/>
      <c r="F781" s="54"/>
      <c r="T781" s="55"/>
      <c r="U781" s="54"/>
      <c r="AM781" s="53"/>
    </row>
    <row r="782" spans="1:39" s="23" customFormat="1">
      <c r="A782" s="52"/>
      <c r="B782" s="52"/>
      <c r="F782" s="54"/>
      <c r="T782" s="55"/>
      <c r="U782" s="54"/>
      <c r="AM782" s="53"/>
    </row>
    <row r="783" spans="1:39" s="23" customFormat="1">
      <c r="A783" s="52"/>
      <c r="B783" s="52"/>
      <c r="F783" s="54"/>
      <c r="T783" s="55"/>
      <c r="U783" s="54"/>
      <c r="AM783" s="53"/>
    </row>
    <row r="784" spans="1:39" s="23" customFormat="1">
      <c r="A784" s="52"/>
      <c r="B784" s="52"/>
      <c r="F784" s="54"/>
      <c r="T784" s="55"/>
      <c r="U784" s="54"/>
      <c r="AM784" s="53"/>
    </row>
    <row r="785" spans="1:39" s="23" customFormat="1">
      <c r="A785" s="52"/>
      <c r="B785" s="52"/>
      <c r="F785" s="54"/>
      <c r="T785" s="55"/>
      <c r="U785" s="54"/>
      <c r="AM785" s="53"/>
    </row>
    <row r="786" spans="1:39" s="23" customFormat="1">
      <c r="A786" s="52"/>
      <c r="B786" s="52"/>
      <c r="F786" s="54"/>
      <c r="T786" s="55"/>
      <c r="U786" s="54"/>
      <c r="AM786" s="53"/>
    </row>
    <row r="787" spans="1:39" s="23" customFormat="1">
      <c r="A787" s="52"/>
      <c r="B787" s="52"/>
      <c r="F787" s="54"/>
      <c r="T787" s="55"/>
      <c r="U787" s="54"/>
      <c r="AM787" s="53"/>
    </row>
    <row r="788" spans="1:39" s="23" customFormat="1">
      <c r="A788" s="52"/>
      <c r="B788" s="52"/>
      <c r="F788" s="54"/>
      <c r="T788" s="55"/>
      <c r="U788" s="54"/>
      <c r="AM788" s="53"/>
    </row>
    <row r="789" spans="1:39" s="23" customFormat="1">
      <c r="A789" s="52"/>
      <c r="B789" s="52"/>
      <c r="F789" s="54"/>
      <c r="T789" s="55"/>
      <c r="U789" s="54"/>
      <c r="AM789" s="53"/>
    </row>
    <row r="790" spans="1:39" s="23" customFormat="1">
      <c r="A790" s="52"/>
      <c r="B790" s="52"/>
      <c r="F790" s="54"/>
      <c r="T790" s="55"/>
      <c r="U790" s="54"/>
      <c r="AM790" s="53"/>
    </row>
    <row r="791" spans="1:39" s="23" customFormat="1">
      <c r="A791" s="52"/>
      <c r="B791" s="52"/>
      <c r="F791" s="54"/>
      <c r="T791" s="55"/>
      <c r="U791" s="54"/>
      <c r="AM791" s="53"/>
    </row>
    <row r="792" spans="1:39" s="23" customFormat="1">
      <c r="A792" s="52"/>
      <c r="B792" s="52"/>
      <c r="F792" s="54"/>
      <c r="T792" s="55"/>
      <c r="U792" s="54"/>
      <c r="AM792" s="53"/>
    </row>
    <row r="793" spans="1:39" s="23" customFormat="1">
      <c r="A793" s="52"/>
      <c r="B793" s="52"/>
      <c r="F793" s="54"/>
      <c r="T793" s="55"/>
      <c r="U793" s="54"/>
      <c r="AM793" s="53"/>
    </row>
    <row r="794" spans="1:39" s="23" customFormat="1">
      <c r="A794" s="52"/>
      <c r="B794" s="52"/>
      <c r="F794" s="54"/>
      <c r="T794" s="55"/>
      <c r="U794" s="54"/>
      <c r="AM794" s="53"/>
    </row>
    <row r="795" spans="1:39" s="23" customFormat="1">
      <c r="A795" s="52"/>
      <c r="B795" s="52"/>
      <c r="F795" s="54"/>
      <c r="T795" s="55"/>
      <c r="U795" s="54"/>
      <c r="AM795" s="53"/>
    </row>
    <row r="796" spans="1:39" s="23" customFormat="1">
      <c r="A796" s="52"/>
      <c r="B796" s="52"/>
      <c r="F796" s="54"/>
      <c r="T796" s="55"/>
      <c r="U796" s="54"/>
      <c r="AM796" s="53"/>
    </row>
    <row r="797" spans="1:39" s="23" customFormat="1">
      <c r="A797" s="52"/>
      <c r="B797" s="52"/>
      <c r="F797" s="54"/>
      <c r="T797" s="55"/>
      <c r="U797" s="54"/>
      <c r="AM797" s="53"/>
    </row>
    <row r="798" spans="1:39" s="23" customFormat="1">
      <c r="A798" s="52"/>
      <c r="B798" s="52"/>
      <c r="F798" s="54"/>
      <c r="T798" s="55"/>
      <c r="U798" s="54"/>
      <c r="AM798" s="53"/>
    </row>
    <row r="799" spans="1:39" s="23" customFormat="1">
      <c r="A799" s="52"/>
      <c r="B799" s="52"/>
      <c r="F799" s="54"/>
      <c r="T799" s="55"/>
      <c r="U799" s="54"/>
      <c r="AM799" s="53"/>
    </row>
    <row r="800" spans="1:39" s="23" customFormat="1">
      <c r="A800" s="52"/>
      <c r="B800" s="52"/>
      <c r="F800" s="54"/>
      <c r="T800" s="55"/>
      <c r="U800" s="54"/>
      <c r="AM800" s="53"/>
    </row>
    <row r="801" spans="1:39" s="23" customFormat="1">
      <c r="A801" s="52"/>
      <c r="B801" s="52"/>
      <c r="F801" s="54"/>
      <c r="T801" s="55"/>
      <c r="U801" s="54"/>
      <c r="AM801" s="53"/>
    </row>
    <row r="802" spans="1:39" s="23" customFormat="1">
      <c r="A802" s="52"/>
      <c r="B802" s="52"/>
      <c r="F802" s="54"/>
      <c r="T802" s="55"/>
      <c r="U802" s="54"/>
      <c r="AM802" s="53"/>
    </row>
    <row r="803" spans="1:39" s="23" customFormat="1">
      <c r="A803" s="52"/>
      <c r="B803" s="52"/>
      <c r="F803" s="54"/>
      <c r="T803" s="55"/>
      <c r="U803" s="54"/>
      <c r="AM803" s="53"/>
    </row>
    <row r="804" spans="1:39" s="23" customFormat="1">
      <c r="A804" s="52"/>
      <c r="B804" s="52"/>
      <c r="F804" s="54"/>
      <c r="T804" s="55"/>
      <c r="U804" s="54"/>
      <c r="AM804" s="53"/>
    </row>
    <row r="805" spans="1:39" s="23" customFormat="1">
      <c r="A805" s="52"/>
      <c r="B805" s="52"/>
      <c r="F805" s="54"/>
      <c r="T805" s="55"/>
      <c r="U805" s="54"/>
      <c r="AM805" s="53"/>
    </row>
    <row r="806" spans="1:39" s="23" customFormat="1">
      <c r="A806" s="52"/>
      <c r="B806" s="52"/>
      <c r="F806" s="54"/>
      <c r="T806" s="55"/>
      <c r="U806" s="54"/>
      <c r="AM806" s="53"/>
    </row>
    <row r="807" spans="1:39" s="23" customFormat="1">
      <c r="A807" s="52"/>
      <c r="B807" s="52"/>
      <c r="F807" s="54"/>
      <c r="T807" s="55"/>
      <c r="U807" s="54"/>
      <c r="AM807" s="53"/>
    </row>
    <row r="808" spans="1:39" s="23" customFormat="1">
      <c r="A808" s="52"/>
      <c r="B808" s="52"/>
      <c r="F808" s="54"/>
      <c r="T808" s="55"/>
      <c r="U808" s="54"/>
      <c r="AM808" s="53"/>
    </row>
    <row r="809" spans="1:39" s="23" customFormat="1">
      <c r="A809" s="52"/>
      <c r="B809" s="52"/>
      <c r="F809" s="54"/>
      <c r="T809" s="55"/>
      <c r="U809" s="54"/>
      <c r="AM809" s="53"/>
    </row>
    <row r="810" spans="1:39" s="23" customFormat="1">
      <c r="A810" s="52"/>
      <c r="B810" s="52"/>
      <c r="F810" s="54"/>
      <c r="T810" s="55"/>
      <c r="U810" s="54"/>
      <c r="AM810" s="53"/>
    </row>
    <row r="811" spans="1:39" s="23" customFormat="1">
      <c r="A811" s="52"/>
      <c r="B811" s="52"/>
      <c r="F811" s="54"/>
      <c r="T811" s="55"/>
      <c r="U811" s="54"/>
      <c r="AM811" s="53"/>
    </row>
    <row r="812" spans="1:39" s="23" customFormat="1">
      <c r="A812" s="52"/>
      <c r="B812" s="52"/>
      <c r="F812" s="54"/>
      <c r="T812" s="55"/>
      <c r="U812" s="54"/>
      <c r="AM812" s="53"/>
    </row>
    <row r="813" spans="1:39" s="23" customFormat="1">
      <c r="A813" s="52"/>
      <c r="B813" s="52"/>
      <c r="F813" s="54"/>
      <c r="T813" s="55"/>
      <c r="U813" s="54"/>
      <c r="AM813" s="53"/>
    </row>
    <row r="814" spans="1:39" s="23" customFormat="1">
      <c r="A814" s="52"/>
      <c r="B814" s="52"/>
      <c r="F814" s="54"/>
      <c r="T814" s="55"/>
      <c r="U814" s="54"/>
      <c r="AM814" s="53"/>
    </row>
    <row r="815" spans="1:39" s="23" customFormat="1">
      <c r="A815" s="52"/>
      <c r="B815" s="52"/>
      <c r="F815" s="54"/>
      <c r="T815" s="55"/>
      <c r="U815" s="54"/>
      <c r="AM815" s="53"/>
    </row>
    <row r="816" spans="1:39" s="23" customFormat="1">
      <c r="A816" s="52"/>
      <c r="B816" s="52"/>
      <c r="F816" s="54"/>
      <c r="T816" s="55"/>
      <c r="U816" s="54"/>
      <c r="AM816" s="53"/>
    </row>
    <row r="817" spans="1:39" s="23" customFormat="1">
      <c r="A817" s="52"/>
      <c r="B817" s="52"/>
      <c r="F817" s="54"/>
      <c r="T817" s="55"/>
      <c r="U817" s="54"/>
      <c r="AM817" s="53"/>
    </row>
    <row r="818" spans="1:39" s="23" customFormat="1">
      <c r="A818" s="52"/>
      <c r="B818" s="52"/>
      <c r="F818" s="54"/>
      <c r="T818" s="55"/>
      <c r="U818" s="54"/>
      <c r="AM818" s="53"/>
    </row>
    <row r="819" spans="1:39" s="23" customFormat="1">
      <c r="A819" s="52"/>
      <c r="B819" s="52"/>
      <c r="F819" s="54"/>
      <c r="T819" s="55"/>
      <c r="U819" s="54"/>
      <c r="AM819" s="53"/>
    </row>
    <row r="820" spans="1:39" s="23" customFormat="1">
      <c r="A820" s="52"/>
      <c r="B820" s="52"/>
      <c r="F820" s="54"/>
      <c r="T820" s="55"/>
      <c r="U820" s="54"/>
      <c r="AM820" s="53"/>
    </row>
    <row r="821" spans="1:39" s="23" customFormat="1">
      <c r="A821" s="52"/>
      <c r="B821" s="52"/>
      <c r="F821" s="54"/>
      <c r="T821" s="55"/>
      <c r="U821" s="54"/>
      <c r="AM821" s="53"/>
    </row>
    <row r="822" spans="1:39" s="23" customFormat="1">
      <c r="A822" s="52"/>
      <c r="B822" s="52"/>
      <c r="F822" s="54"/>
      <c r="T822" s="55"/>
      <c r="U822" s="54"/>
      <c r="AM822" s="53"/>
    </row>
    <row r="823" spans="1:39" s="23" customFormat="1">
      <c r="A823" s="52"/>
      <c r="B823" s="52"/>
      <c r="F823" s="54"/>
      <c r="T823" s="55"/>
      <c r="U823" s="54"/>
      <c r="AM823" s="53"/>
    </row>
    <row r="824" spans="1:39" s="23" customFormat="1">
      <c r="A824" s="52"/>
      <c r="B824" s="52"/>
      <c r="F824" s="54"/>
      <c r="T824" s="55"/>
      <c r="U824" s="54"/>
      <c r="AM824" s="53"/>
    </row>
    <row r="825" spans="1:39" s="23" customFormat="1">
      <c r="A825" s="52"/>
      <c r="B825" s="52"/>
      <c r="F825" s="54"/>
      <c r="T825" s="55"/>
      <c r="U825" s="54"/>
      <c r="AM825" s="53"/>
    </row>
    <row r="826" spans="1:39" s="23" customFormat="1">
      <c r="A826" s="52"/>
      <c r="B826" s="52"/>
      <c r="F826" s="54"/>
      <c r="T826" s="55"/>
      <c r="U826" s="54"/>
      <c r="AM826" s="53"/>
    </row>
    <row r="827" spans="1:39" s="23" customFormat="1">
      <c r="A827" s="52"/>
      <c r="B827" s="52"/>
      <c r="F827" s="54"/>
      <c r="T827" s="55"/>
      <c r="U827" s="54"/>
      <c r="AM827" s="53"/>
    </row>
    <row r="828" spans="1:39" s="23" customFormat="1">
      <c r="A828" s="52"/>
      <c r="B828" s="52"/>
      <c r="F828" s="54"/>
      <c r="T828" s="55"/>
      <c r="U828" s="54"/>
      <c r="AM828" s="53"/>
    </row>
    <row r="829" spans="1:39" s="23" customFormat="1">
      <c r="A829" s="52"/>
      <c r="B829" s="52"/>
      <c r="F829" s="54"/>
      <c r="T829" s="55"/>
      <c r="U829" s="54"/>
      <c r="AM829" s="53"/>
    </row>
    <row r="830" spans="1:39" s="23" customFormat="1">
      <c r="A830" s="52"/>
      <c r="B830" s="52"/>
      <c r="F830" s="54"/>
      <c r="T830" s="55"/>
      <c r="U830" s="54"/>
      <c r="AM830" s="53"/>
    </row>
    <row r="831" spans="1:39" s="23" customFormat="1">
      <c r="A831" s="52"/>
      <c r="B831" s="52"/>
      <c r="F831" s="54"/>
      <c r="T831" s="55"/>
      <c r="U831" s="54"/>
      <c r="AM831" s="53"/>
    </row>
    <row r="832" spans="1:39" s="23" customFormat="1">
      <c r="A832" s="52"/>
      <c r="B832" s="52"/>
      <c r="F832" s="54"/>
      <c r="T832" s="55"/>
      <c r="U832" s="54"/>
      <c r="AM832" s="53"/>
    </row>
    <row r="833" spans="1:39" s="23" customFormat="1">
      <c r="A833" s="52"/>
      <c r="B833" s="52"/>
      <c r="F833" s="54"/>
      <c r="T833" s="55"/>
      <c r="U833" s="54"/>
      <c r="AM833" s="53"/>
    </row>
    <row r="834" spans="1:39" s="23" customFormat="1">
      <c r="A834" s="52"/>
      <c r="B834" s="52"/>
      <c r="F834" s="54"/>
      <c r="T834" s="55"/>
      <c r="U834" s="54"/>
      <c r="AM834" s="53"/>
    </row>
    <row r="835" spans="1:39" s="23" customFormat="1">
      <c r="A835" s="52"/>
      <c r="B835" s="52"/>
      <c r="F835" s="54"/>
      <c r="T835" s="55"/>
      <c r="U835" s="54"/>
      <c r="AM835" s="53"/>
    </row>
    <row r="836" spans="1:39" s="23" customFormat="1">
      <c r="A836" s="52"/>
      <c r="B836" s="52"/>
      <c r="F836" s="54"/>
      <c r="T836" s="55"/>
      <c r="U836" s="54"/>
      <c r="AM836" s="53"/>
    </row>
    <row r="837" spans="1:39" s="23" customFormat="1">
      <c r="A837" s="52"/>
      <c r="B837" s="52"/>
      <c r="F837" s="54"/>
      <c r="T837" s="55"/>
      <c r="U837" s="54"/>
      <c r="AM837" s="53"/>
    </row>
    <row r="838" spans="1:39" s="23" customFormat="1">
      <c r="A838" s="52"/>
      <c r="B838" s="52"/>
      <c r="F838" s="54"/>
      <c r="T838" s="55"/>
      <c r="U838" s="54"/>
      <c r="AM838" s="53"/>
    </row>
    <row r="839" spans="1:39" s="23" customFormat="1">
      <c r="A839" s="52"/>
      <c r="B839" s="52"/>
      <c r="F839" s="54"/>
      <c r="T839" s="55"/>
      <c r="U839" s="54"/>
      <c r="AM839" s="53"/>
    </row>
    <row r="840" spans="1:39" s="23" customFormat="1">
      <c r="A840" s="52"/>
      <c r="B840" s="52"/>
      <c r="F840" s="54"/>
      <c r="T840" s="55"/>
      <c r="U840" s="54"/>
      <c r="AM840" s="53"/>
    </row>
    <row r="841" spans="1:39" s="23" customFormat="1">
      <c r="A841" s="52"/>
      <c r="B841" s="52"/>
      <c r="F841" s="54"/>
      <c r="T841" s="55"/>
      <c r="U841" s="54"/>
      <c r="AM841" s="53"/>
    </row>
    <row r="842" spans="1:39" s="23" customFormat="1">
      <c r="A842" s="52"/>
      <c r="B842" s="52"/>
      <c r="F842" s="54"/>
      <c r="T842" s="55"/>
      <c r="U842" s="54"/>
      <c r="AM842" s="53"/>
    </row>
    <row r="843" spans="1:39" s="23" customFormat="1">
      <c r="A843" s="52"/>
      <c r="B843" s="52"/>
      <c r="F843" s="54"/>
      <c r="T843" s="55"/>
      <c r="U843" s="54"/>
      <c r="AM843" s="53"/>
    </row>
    <row r="844" spans="1:39" s="23" customFormat="1">
      <c r="A844" s="52"/>
      <c r="B844" s="52"/>
      <c r="F844" s="54"/>
      <c r="T844" s="55"/>
      <c r="U844" s="54"/>
      <c r="AM844" s="53"/>
    </row>
    <row r="845" spans="1:39" s="23" customFormat="1">
      <c r="A845" s="52"/>
      <c r="B845" s="52"/>
      <c r="F845" s="54"/>
      <c r="T845" s="55"/>
      <c r="U845" s="54"/>
      <c r="AM845" s="53"/>
    </row>
    <row r="846" spans="1:39" s="23" customFormat="1">
      <c r="A846" s="52"/>
      <c r="B846" s="52"/>
      <c r="F846" s="54"/>
      <c r="T846" s="55"/>
      <c r="U846" s="54"/>
      <c r="AM846" s="53"/>
    </row>
    <row r="847" spans="1:39" s="23" customFormat="1">
      <c r="A847" s="52"/>
      <c r="B847" s="52"/>
      <c r="F847" s="54"/>
      <c r="T847" s="55"/>
      <c r="U847" s="54"/>
      <c r="AM847" s="53"/>
    </row>
    <row r="848" spans="1:39" s="23" customFormat="1">
      <c r="A848" s="52"/>
      <c r="B848" s="52"/>
      <c r="F848" s="54"/>
      <c r="T848" s="55"/>
      <c r="U848" s="54"/>
      <c r="AM848" s="53"/>
    </row>
    <row r="849" spans="1:39" s="23" customFormat="1">
      <c r="A849" s="52"/>
      <c r="B849" s="52"/>
      <c r="F849" s="54"/>
      <c r="T849" s="55"/>
      <c r="U849" s="54"/>
      <c r="AM849" s="53"/>
    </row>
    <row r="850" spans="1:39" s="23" customFormat="1">
      <c r="A850" s="52"/>
      <c r="B850" s="52"/>
      <c r="F850" s="54"/>
      <c r="T850" s="55"/>
      <c r="U850" s="54"/>
      <c r="AM850" s="53"/>
    </row>
    <row r="851" spans="1:39" s="23" customFormat="1">
      <c r="A851" s="52"/>
      <c r="B851" s="52"/>
      <c r="F851" s="54"/>
      <c r="T851" s="55"/>
      <c r="U851" s="54"/>
      <c r="AM851" s="53"/>
    </row>
    <row r="852" spans="1:39" s="23" customFormat="1">
      <c r="A852" s="52"/>
      <c r="B852" s="52"/>
      <c r="F852" s="54"/>
      <c r="T852" s="55"/>
      <c r="U852" s="54"/>
      <c r="AM852" s="53"/>
    </row>
    <row r="853" spans="1:39" s="23" customFormat="1">
      <c r="A853" s="52"/>
      <c r="B853" s="52"/>
      <c r="F853" s="54"/>
      <c r="T853" s="55"/>
      <c r="U853" s="54"/>
      <c r="AM853" s="53"/>
    </row>
    <row r="854" spans="1:39" s="23" customFormat="1">
      <c r="A854" s="52"/>
      <c r="B854" s="52"/>
      <c r="F854" s="54"/>
      <c r="T854" s="55"/>
      <c r="U854" s="54"/>
      <c r="AM854" s="53"/>
    </row>
    <row r="855" spans="1:39" s="23" customFormat="1">
      <c r="A855" s="52"/>
      <c r="B855" s="52"/>
      <c r="F855" s="54"/>
      <c r="T855" s="55"/>
      <c r="U855" s="54"/>
      <c r="AM855" s="53"/>
    </row>
    <row r="856" spans="1:39" s="23" customFormat="1">
      <c r="A856" s="52"/>
      <c r="B856" s="52"/>
      <c r="F856" s="54"/>
      <c r="T856" s="55"/>
      <c r="U856" s="54"/>
      <c r="AM856" s="53"/>
    </row>
    <row r="857" spans="1:39" s="23" customFormat="1">
      <c r="A857" s="52"/>
      <c r="B857" s="52"/>
      <c r="F857" s="54"/>
      <c r="T857" s="55"/>
      <c r="U857" s="54"/>
      <c r="AM857" s="53"/>
    </row>
    <row r="858" spans="1:39" s="23" customFormat="1">
      <c r="A858" s="52"/>
      <c r="B858" s="52"/>
      <c r="F858" s="54"/>
      <c r="T858" s="55"/>
      <c r="U858" s="54"/>
      <c r="AM858" s="53"/>
    </row>
    <row r="859" spans="1:39" s="23" customFormat="1">
      <c r="A859" s="52"/>
      <c r="B859" s="52"/>
      <c r="F859" s="54"/>
      <c r="T859" s="55"/>
      <c r="U859" s="54"/>
      <c r="AM859" s="53"/>
    </row>
    <row r="860" spans="1:39" s="23" customFormat="1">
      <c r="A860" s="52"/>
      <c r="B860" s="52"/>
      <c r="F860" s="54"/>
      <c r="T860" s="55"/>
      <c r="U860" s="54"/>
      <c r="AM860" s="53"/>
    </row>
    <row r="861" spans="1:39" s="23" customFormat="1">
      <c r="A861" s="52"/>
      <c r="B861" s="52"/>
      <c r="F861" s="54"/>
      <c r="T861" s="55"/>
      <c r="U861" s="54"/>
      <c r="AM861" s="53"/>
    </row>
    <row r="862" spans="1:39" s="23" customFormat="1">
      <c r="A862" s="52"/>
      <c r="B862" s="52"/>
      <c r="F862" s="54"/>
      <c r="T862" s="55"/>
      <c r="U862" s="54"/>
      <c r="AM862" s="53"/>
    </row>
    <row r="863" spans="1:39" s="23" customFormat="1">
      <c r="A863" s="52"/>
      <c r="B863" s="52"/>
      <c r="F863" s="54"/>
      <c r="T863" s="55"/>
      <c r="U863" s="54"/>
      <c r="AM863" s="53"/>
    </row>
    <row r="864" spans="1:39" s="23" customFormat="1">
      <c r="A864" s="52"/>
      <c r="B864" s="52"/>
      <c r="F864" s="54"/>
      <c r="T864" s="55"/>
      <c r="U864" s="54"/>
      <c r="AM864" s="53"/>
    </row>
    <row r="865" spans="1:39" s="23" customFormat="1">
      <c r="A865" s="52"/>
      <c r="B865" s="52"/>
      <c r="F865" s="54"/>
      <c r="T865" s="55"/>
      <c r="U865" s="54"/>
      <c r="AM865" s="53"/>
    </row>
    <row r="866" spans="1:39" s="23" customFormat="1">
      <c r="A866" s="52"/>
      <c r="B866" s="52"/>
      <c r="F866" s="54"/>
      <c r="T866" s="55"/>
      <c r="U866" s="54"/>
      <c r="AM866" s="53"/>
    </row>
    <row r="867" spans="1:39" s="23" customFormat="1">
      <c r="A867" s="52"/>
      <c r="B867" s="52"/>
      <c r="F867" s="54"/>
      <c r="T867" s="55"/>
      <c r="U867" s="54"/>
      <c r="AM867" s="53"/>
    </row>
    <row r="868" spans="1:39" s="23" customFormat="1">
      <c r="A868" s="52"/>
      <c r="B868" s="52"/>
      <c r="F868" s="54"/>
      <c r="T868" s="55"/>
      <c r="U868" s="54"/>
      <c r="AM868" s="53"/>
    </row>
    <row r="869" spans="1:39" s="23" customFormat="1">
      <c r="A869" s="52"/>
      <c r="B869" s="52"/>
      <c r="F869" s="54"/>
      <c r="T869" s="55"/>
      <c r="U869" s="54"/>
      <c r="AM869" s="53"/>
    </row>
    <row r="870" spans="1:39" s="23" customFormat="1">
      <c r="A870" s="52"/>
      <c r="B870" s="52"/>
      <c r="F870" s="54"/>
      <c r="T870" s="55"/>
      <c r="U870" s="54"/>
      <c r="AM870" s="53"/>
    </row>
    <row r="871" spans="1:39" s="23" customFormat="1">
      <c r="A871" s="52"/>
      <c r="B871" s="52"/>
      <c r="F871" s="54"/>
      <c r="T871" s="55"/>
      <c r="U871" s="54"/>
      <c r="AM871" s="53"/>
    </row>
    <row r="872" spans="1:39" s="23" customFormat="1">
      <c r="A872" s="52"/>
      <c r="B872" s="52"/>
      <c r="F872" s="54"/>
      <c r="T872" s="55"/>
      <c r="U872" s="54"/>
      <c r="AM872" s="53"/>
    </row>
    <row r="873" spans="1:39" s="23" customFormat="1">
      <c r="A873" s="52"/>
      <c r="B873" s="52"/>
      <c r="F873" s="54"/>
      <c r="T873" s="55"/>
      <c r="U873" s="54"/>
      <c r="AM873" s="53"/>
    </row>
    <row r="874" spans="1:39" s="23" customFormat="1">
      <c r="A874" s="52"/>
      <c r="B874" s="52"/>
      <c r="F874" s="54"/>
      <c r="T874" s="55"/>
      <c r="U874" s="54"/>
      <c r="AM874" s="53"/>
    </row>
    <row r="875" spans="1:39" s="23" customFormat="1">
      <c r="A875" s="52"/>
      <c r="B875" s="52"/>
      <c r="F875" s="54"/>
      <c r="T875" s="55"/>
      <c r="U875" s="54"/>
      <c r="AM875" s="53"/>
    </row>
    <row r="876" spans="1:39" s="23" customFormat="1">
      <c r="A876" s="52"/>
      <c r="B876" s="52"/>
      <c r="F876" s="54"/>
      <c r="T876" s="55"/>
      <c r="U876" s="54"/>
      <c r="AM876" s="53"/>
    </row>
    <row r="877" spans="1:39" s="23" customFormat="1">
      <c r="A877" s="52"/>
      <c r="B877" s="52"/>
      <c r="F877" s="54"/>
      <c r="T877" s="55"/>
      <c r="U877" s="54"/>
      <c r="AM877" s="53"/>
    </row>
    <row r="878" spans="1:39" s="23" customFormat="1">
      <c r="A878" s="52"/>
      <c r="B878" s="52"/>
      <c r="F878" s="54"/>
      <c r="T878" s="55"/>
      <c r="U878" s="54"/>
      <c r="AM878" s="53"/>
    </row>
    <row r="879" spans="1:39" s="23" customFormat="1">
      <c r="A879" s="52"/>
      <c r="B879" s="52"/>
      <c r="F879" s="54"/>
      <c r="T879" s="55"/>
      <c r="U879" s="54"/>
      <c r="AM879" s="53"/>
    </row>
    <row r="880" spans="1:39" s="23" customFormat="1">
      <c r="A880" s="52"/>
      <c r="B880" s="52"/>
      <c r="F880" s="54"/>
      <c r="T880" s="55"/>
      <c r="U880" s="54"/>
      <c r="AM880" s="53"/>
    </row>
    <row r="881" spans="1:39" s="23" customFormat="1">
      <c r="A881" s="52"/>
      <c r="B881" s="52"/>
      <c r="F881" s="54"/>
      <c r="T881" s="55"/>
      <c r="U881" s="54"/>
      <c r="AM881" s="53"/>
    </row>
    <row r="882" spans="1:39" s="23" customFormat="1">
      <c r="A882" s="52"/>
      <c r="B882" s="52"/>
      <c r="F882" s="54"/>
      <c r="T882" s="55"/>
      <c r="U882" s="54"/>
      <c r="AM882" s="53"/>
    </row>
    <row r="883" spans="1:39" s="23" customFormat="1">
      <c r="A883" s="52"/>
      <c r="B883" s="52"/>
      <c r="F883" s="54"/>
      <c r="T883" s="55"/>
      <c r="U883" s="54"/>
      <c r="AM883" s="53"/>
    </row>
    <row r="884" spans="1:39" s="23" customFormat="1">
      <c r="A884" s="52"/>
      <c r="B884" s="52"/>
      <c r="F884" s="54"/>
      <c r="T884" s="55"/>
      <c r="U884" s="54"/>
      <c r="AM884" s="53"/>
    </row>
    <row r="885" spans="1:39" s="23" customFormat="1">
      <c r="A885" s="52"/>
      <c r="B885" s="52"/>
      <c r="F885" s="54"/>
      <c r="T885" s="55"/>
      <c r="U885" s="54"/>
      <c r="AM885" s="53"/>
    </row>
    <row r="886" spans="1:39" s="23" customFormat="1">
      <c r="A886" s="52"/>
      <c r="B886" s="52"/>
      <c r="F886" s="54"/>
      <c r="T886" s="55"/>
      <c r="U886" s="54"/>
      <c r="AM886" s="53"/>
    </row>
    <row r="887" spans="1:39" s="23" customFormat="1">
      <c r="A887" s="52"/>
      <c r="B887" s="52"/>
      <c r="F887" s="54"/>
      <c r="T887" s="55"/>
      <c r="U887" s="54"/>
      <c r="AM887" s="53"/>
    </row>
    <row r="888" spans="1:39" s="23" customFormat="1">
      <c r="A888" s="52"/>
      <c r="B888" s="52"/>
      <c r="F888" s="54"/>
      <c r="T888" s="55"/>
      <c r="U888" s="54"/>
      <c r="AM888" s="53"/>
    </row>
    <row r="889" spans="1:39" s="23" customFormat="1">
      <c r="A889" s="52"/>
      <c r="B889" s="52"/>
      <c r="F889" s="54"/>
      <c r="T889" s="55"/>
      <c r="U889" s="54"/>
      <c r="AM889" s="53"/>
    </row>
    <row r="890" spans="1:39" s="23" customFormat="1">
      <c r="A890" s="52"/>
      <c r="B890" s="52"/>
      <c r="F890" s="54"/>
      <c r="T890" s="55"/>
      <c r="U890" s="54"/>
      <c r="AM890" s="53"/>
    </row>
    <row r="891" spans="1:39" s="23" customFormat="1">
      <c r="A891" s="52"/>
      <c r="B891" s="52"/>
      <c r="F891" s="54"/>
      <c r="T891" s="55"/>
      <c r="U891" s="54"/>
      <c r="AM891" s="53"/>
    </row>
    <row r="892" spans="1:39" s="23" customFormat="1">
      <c r="A892" s="52"/>
      <c r="B892" s="52"/>
      <c r="F892" s="54"/>
      <c r="T892" s="55"/>
      <c r="U892" s="54"/>
      <c r="AM892" s="53"/>
    </row>
    <row r="893" spans="1:39" s="23" customFormat="1">
      <c r="A893" s="52"/>
      <c r="B893" s="52"/>
      <c r="F893" s="54"/>
      <c r="T893" s="55"/>
      <c r="U893" s="54"/>
      <c r="AM893" s="53"/>
    </row>
    <row r="894" spans="1:39" s="23" customFormat="1">
      <c r="A894" s="52"/>
      <c r="B894" s="52"/>
      <c r="F894" s="54"/>
      <c r="T894" s="55"/>
      <c r="U894" s="54"/>
      <c r="AM894" s="53"/>
    </row>
    <row r="895" spans="1:39" s="23" customFormat="1">
      <c r="A895" s="52"/>
      <c r="B895" s="52"/>
      <c r="F895" s="54"/>
      <c r="T895" s="55"/>
      <c r="U895" s="54"/>
      <c r="AM895" s="53"/>
    </row>
    <row r="896" spans="1:39" s="23" customFormat="1">
      <c r="A896" s="52"/>
      <c r="B896" s="52"/>
      <c r="F896" s="54"/>
      <c r="T896" s="55"/>
      <c r="U896" s="54"/>
      <c r="AM896" s="53"/>
    </row>
    <row r="897" spans="1:39" s="23" customFormat="1">
      <c r="A897" s="52"/>
      <c r="B897" s="52"/>
      <c r="F897" s="54"/>
      <c r="T897" s="55"/>
      <c r="U897" s="54"/>
      <c r="AM897" s="53"/>
    </row>
    <row r="898" spans="1:39" s="23" customFormat="1">
      <c r="A898" s="52"/>
      <c r="B898" s="52"/>
      <c r="F898" s="54"/>
      <c r="T898" s="55"/>
      <c r="U898" s="54"/>
      <c r="AM898" s="53"/>
    </row>
    <row r="899" spans="1:39" s="23" customFormat="1">
      <c r="A899" s="52"/>
      <c r="B899" s="52"/>
      <c r="F899" s="54"/>
      <c r="T899" s="55"/>
      <c r="U899" s="54"/>
      <c r="AM899" s="53"/>
    </row>
    <row r="900" spans="1:39" s="23" customFormat="1">
      <c r="A900" s="52"/>
      <c r="B900" s="52"/>
      <c r="F900" s="54"/>
      <c r="T900" s="55"/>
      <c r="U900" s="54"/>
      <c r="AM900" s="53"/>
    </row>
    <row r="901" spans="1:39" s="23" customFormat="1">
      <c r="A901" s="52"/>
      <c r="B901" s="52"/>
      <c r="F901" s="54"/>
      <c r="T901" s="55"/>
      <c r="U901" s="54"/>
      <c r="AM901" s="53"/>
    </row>
    <row r="902" spans="1:39" s="23" customFormat="1">
      <c r="A902" s="52"/>
      <c r="B902" s="52"/>
      <c r="F902" s="54"/>
      <c r="T902" s="55"/>
      <c r="U902" s="54"/>
      <c r="AM902" s="53"/>
    </row>
    <row r="903" spans="1:39" s="23" customFormat="1">
      <c r="A903" s="52"/>
      <c r="B903" s="52"/>
      <c r="F903" s="54"/>
      <c r="T903" s="55"/>
      <c r="U903" s="54"/>
      <c r="AM903" s="53"/>
    </row>
    <row r="904" spans="1:39" s="23" customFormat="1">
      <c r="A904" s="52"/>
      <c r="B904" s="52"/>
      <c r="F904" s="54"/>
      <c r="T904" s="55"/>
      <c r="U904" s="54"/>
      <c r="AM904" s="53"/>
    </row>
    <row r="905" spans="1:39" s="23" customFormat="1">
      <c r="A905" s="52"/>
      <c r="B905" s="52"/>
      <c r="F905" s="54"/>
      <c r="T905" s="55"/>
      <c r="U905" s="54"/>
      <c r="AM905" s="53"/>
    </row>
    <row r="906" spans="1:39" s="23" customFormat="1">
      <c r="A906" s="52"/>
      <c r="B906" s="52"/>
      <c r="F906" s="54"/>
      <c r="T906" s="55"/>
      <c r="U906" s="54"/>
      <c r="AM906" s="53"/>
    </row>
    <row r="907" spans="1:39" s="23" customFormat="1">
      <c r="A907" s="52"/>
      <c r="B907" s="52"/>
      <c r="F907" s="54"/>
      <c r="T907" s="55"/>
      <c r="U907" s="54"/>
      <c r="AM907" s="53"/>
    </row>
    <row r="908" spans="1:39" s="23" customFormat="1">
      <c r="A908" s="52"/>
      <c r="B908" s="52"/>
      <c r="F908" s="54"/>
      <c r="T908" s="55"/>
      <c r="U908" s="54"/>
      <c r="AM908" s="53"/>
    </row>
    <row r="909" spans="1:39" s="23" customFormat="1">
      <c r="A909" s="52"/>
      <c r="B909" s="52"/>
      <c r="F909" s="54"/>
      <c r="T909" s="55"/>
      <c r="U909" s="54"/>
      <c r="AM909" s="53"/>
    </row>
    <row r="910" spans="1:39" s="23" customFormat="1">
      <c r="A910" s="52"/>
      <c r="B910" s="52"/>
      <c r="F910" s="54"/>
      <c r="T910" s="55"/>
      <c r="U910" s="54"/>
      <c r="AM910" s="53"/>
    </row>
    <row r="911" spans="1:39" s="23" customFormat="1">
      <c r="A911" s="52"/>
      <c r="B911" s="52"/>
      <c r="F911" s="54"/>
      <c r="T911" s="55"/>
      <c r="U911" s="54"/>
      <c r="AM911" s="53"/>
    </row>
    <row r="912" spans="1:39" s="23" customFormat="1">
      <c r="A912" s="52"/>
      <c r="B912" s="52"/>
      <c r="F912" s="54"/>
      <c r="T912" s="55"/>
      <c r="U912" s="54"/>
      <c r="AM912" s="53"/>
    </row>
    <row r="913" spans="1:39" s="23" customFormat="1">
      <c r="A913" s="52"/>
      <c r="B913" s="52"/>
      <c r="F913" s="54"/>
      <c r="T913" s="55"/>
      <c r="U913" s="54"/>
      <c r="AM913" s="53"/>
    </row>
    <row r="914" spans="1:39" s="23" customFormat="1">
      <c r="A914" s="52"/>
      <c r="B914" s="52"/>
      <c r="F914" s="54"/>
      <c r="T914" s="55"/>
      <c r="U914" s="54"/>
      <c r="AM914" s="53"/>
    </row>
    <row r="915" spans="1:39" s="23" customFormat="1">
      <c r="A915" s="52"/>
      <c r="B915" s="52"/>
      <c r="F915" s="54"/>
      <c r="T915" s="55"/>
      <c r="U915" s="54"/>
      <c r="AM915" s="53"/>
    </row>
    <row r="916" spans="1:39" s="23" customFormat="1">
      <c r="A916" s="52"/>
      <c r="B916" s="52"/>
      <c r="F916" s="54"/>
      <c r="T916" s="55"/>
      <c r="U916" s="54"/>
      <c r="AM916" s="53"/>
    </row>
    <row r="917" spans="1:39" s="23" customFormat="1">
      <c r="A917" s="52"/>
      <c r="B917" s="52"/>
      <c r="F917" s="54"/>
      <c r="T917" s="55"/>
      <c r="U917" s="54"/>
      <c r="AM917" s="53"/>
    </row>
    <row r="918" spans="1:39" s="23" customFormat="1">
      <c r="A918" s="52"/>
      <c r="B918" s="52"/>
      <c r="F918" s="54"/>
      <c r="T918" s="55"/>
      <c r="U918" s="54"/>
      <c r="AM918" s="53"/>
    </row>
    <row r="919" spans="1:39" s="23" customFormat="1">
      <c r="A919" s="52"/>
      <c r="B919" s="52"/>
      <c r="F919" s="54"/>
      <c r="T919" s="55"/>
      <c r="U919" s="54"/>
      <c r="AM919" s="53"/>
    </row>
    <row r="920" spans="1:39" s="23" customFormat="1">
      <c r="A920" s="52"/>
      <c r="B920" s="52"/>
      <c r="F920" s="54"/>
      <c r="T920" s="55"/>
      <c r="U920" s="54"/>
      <c r="AM920" s="53"/>
    </row>
    <row r="921" spans="1:39" s="23" customFormat="1">
      <c r="A921" s="52"/>
      <c r="B921" s="52"/>
      <c r="F921" s="54"/>
      <c r="T921" s="55"/>
      <c r="U921" s="54"/>
      <c r="AM921" s="53"/>
    </row>
    <row r="922" spans="1:39" s="23" customFormat="1">
      <c r="A922" s="52"/>
      <c r="B922" s="52"/>
      <c r="F922" s="54"/>
      <c r="T922" s="55"/>
      <c r="U922" s="54"/>
      <c r="AM922" s="53"/>
    </row>
    <row r="923" spans="1:39" s="23" customFormat="1">
      <c r="A923" s="52"/>
      <c r="B923" s="52"/>
      <c r="F923" s="54"/>
      <c r="T923" s="55"/>
      <c r="U923" s="54"/>
      <c r="AM923" s="53"/>
    </row>
    <row r="924" spans="1:39" s="23" customFormat="1">
      <c r="A924" s="52"/>
      <c r="B924" s="52"/>
      <c r="F924" s="54"/>
      <c r="T924" s="55"/>
      <c r="U924" s="54"/>
      <c r="AM924" s="53"/>
    </row>
    <row r="925" spans="1:39" s="23" customFormat="1">
      <c r="A925" s="52"/>
      <c r="B925" s="52"/>
      <c r="F925" s="54"/>
      <c r="T925" s="55"/>
      <c r="U925" s="54"/>
      <c r="AM925" s="53"/>
    </row>
    <row r="926" spans="1:39" s="23" customFormat="1">
      <c r="A926" s="52"/>
      <c r="B926" s="52"/>
      <c r="F926" s="54"/>
      <c r="T926" s="55"/>
      <c r="U926" s="54"/>
      <c r="AM926" s="53"/>
    </row>
    <row r="927" spans="1:39" s="23" customFormat="1">
      <c r="A927" s="52"/>
      <c r="B927" s="52"/>
      <c r="F927" s="54"/>
      <c r="T927" s="55"/>
      <c r="U927" s="54"/>
      <c r="AM927" s="53"/>
    </row>
    <row r="928" spans="1:39" s="23" customFormat="1">
      <c r="A928" s="52"/>
      <c r="B928" s="52"/>
      <c r="F928" s="54"/>
      <c r="T928" s="55"/>
      <c r="U928" s="54"/>
      <c r="AM928" s="53"/>
    </row>
    <row r="929" spans="1:39" s="23" customFormat="1">
      <c r="A929" s="52"/>
      <c r="B929" s="52"/>
      <c r="F929" s="54"/>
      <c r="T929" s="55"/>
      <c r="U929" s="54"/>
      <c r="AM929" s="53"/>
    </row>
    <row r="930" spans="1:39" s="23" customFormat="1">
      <c r="A930" s="52"/>
      <c r="B930" s="52"/>
      <c r="F930" s="54"/>
      <c r="T930" s="55"/>
      <c r="U930" s="54"/>
      <c r="AM930" s="53"/>
    </row>
    <row r="931" spans="1:39" s="23" customFormat="1">
      <c r="A931" s="52"/>
      <c r="B931" s="52"/>
      <c r="F931" s="54"/>
      <c r="T931" s="55"/>
      <c r="U931" s="54"/>
      <c r="AM931" s="53"/>
    </row>
    <row r="932" spans="1:39" s="23" customFormat="1">
      <c r="A932" s="52"/>
      <c r="B932" s="52"/>
      <c r="F932" s="54"/>
      <c r="T932" s="55"/>
      <c r="U932" s="54"/>
      <c r="AM932" s="53"/>
    </row>
    <row r="933" spans="1:39" s="23" customFormat="1">
      <c r="A933" s="52"/>
      <c r="B933" s="52"/>
      <c r="F933" s="54"/>
      <c r="T933" s="55"/>
      <c r="U933" s="54"/>
      <c r="AM933" s="53"/>
    </row>
    <row r="934" spans="1:39" s="23" customFormat="1">
      <c r="A934" s="52"/>
      <c r="B934" s="52"/>
      <c r="F934" s="54"/>
      <c r="T934" s="55"/>
      <c r="U934" s="54"/>
      <c r="AM934" s="53"/>
    </row>
    <row r="935" spans="1:39" s="23" customFormat="1">
      <c r="A935" s="52"/>
      <c r="B935" s="52"/>
      <c r="F935" s="54"/>
      <c r="T935" s="55"/>
      <c r="U935" s="54"/>
      <c r="AM935" s="53"/>
    </row>
    <row r="936" spans="1:39" s="23" customFormat="1">
      <c r="A936" s="52"/>
      <c r="B936" s="52"/>
      <c r="F936" s="54"/>
      <c r="T936" s="55"/>
      <c r="U936" s="54"/>
      <c r="AM936" s="53"/>
    </row>
    <row r="937" spans="1:39" s="23" customFormat="1">
      <c r="A937" s="52"/>
      <c r="B937" s="52"/>
      <c r="F937" s="54"/>
      <c r="T937" s="55"/>
      <c r="U937" s="54"/>
      <c r="AM937" s="53"/>
    </row>
    <row r="938" spans="1:39" s="23" customFormat="1">
      <c r="A938" s="52"/>
      <c r="B938" s="52"/>
      <c r="F938" s="54"/>
      <c r="T938" s="55"/>
      <c r="U938" s="54"/>
      <c r="AM938" s="53"/>
    </row>
    <row r="939" spans="1:39" s="23" customFormat="1">
      <c r="A939" s="52"/>
      <c r="B939" s="52"/>
      <c r="F939" s="54"/>
      <c r="T939" s="55"/>
      <c r="U939" s="54"/>
      <c r="AM939" s="53"/>
    </row>
    <row r="940" spans="1:39" s="23" customFormat="1">
      <c r="A940" s="52"/>
      <c r="B940" s="52"/>
      <c r="F940" s="54"/>
      <c r="T940" s="55"/>
      <c r="U940" s="54"/>
      <c r="AM940" s="53"/>
    </row>
    <row r="941" spans="1:39" s="23" customFormat="1">
      <c r="A941" s="52"/>
      <c r="B941" s="52"/>
      <c r="F941" s="54"/>
      <c r="T941" s="55"/>
      <c r="U941" s="54"/>
      <c r="AM941" s="53"/>
    </row>
    <row r="942" spans="1:39" s="23" customFormat="1">
      <c r="A942" s="52"/>
      <c r="B942" s="52"/>
      <c r="F942" s="54"/>
      <c r="T942" s="55"/>
      <c r="U942" s="54"/>
      <c r="AM942" s="53"/>
    </row>
    <row r="943" spans="1:39" s="23" customFormat="1">
      <c r="A943" s="52"/>
      <c r="B943" s="52"/>
      <c r="F943" s="54"/>
      <c r="T943" s="55"/>
      <c r="U943" s="54"/>
      <c r="AM943" s="53"/>
    </row>
    <row r="944" spans="1:39" s="23" customFormat="1">
      <c r="A944" s="52"/>
      <c r="B944" s="52"/>
      <c r="F944" s="54"/>
      <c r="T944" s="55"/>
      <c r="U944" s="54"/>
      <c r="AM944" s="53"/>
    </row>
    <row r="945" spans="1:39" s="23" customFormat="1">
      <c r="A945" s="52"/>
      <c r="B945" s="52"/>
      <c r="F945" s="54"/>
      <c r="T945" s="55"/>
      <c r="U945" s="54"/>
      <c r="AM945" s="53"/>
    </row>
    <row r="946" spans="1:39" s="23" customFormat="1">
      <c r="A946" s="52"/>
      <c r="B946" s="52"/>
      <c r="F946" s="54"/>
      <c r="T946" s="55"/>
      <c r="U946" s="54"/>
      <c r="AM946" s="53"/>
    </row>
    <row r="947" spans="1:39" s="23" customFormat="1">
      <c r="A947" s="52"/>
      <c r="B947" s="52"/>
      <c r="F947" s="54"/>
      <c r="T947" s="55"/>
      <c r="U947" s="54"/>
      <c r="AM947" s="53"/>
    </row>
    <row r="948" spans="1:39" s="23" customFormat="1">
      <c r="A948" s="52"/>
      <c r="B948" s="52"/>
      <c r="F948" s="54"/>
      <c r="T948" s="55"/>
      <c r="U948" s="54"/>
      <c r="AM948" s="53"/>
    </row>
    <row r="949" spans="1:39" s="23" customFormat="1">
      <c r="A949" s="52"/>
      <c r="B949" s="52"/>
      <c r="F949" s="54"/>
      <c r="T949" s="55"/>
      <c r="U949" s="54"/>
      <c r="AM949" s="53"/>
    </row>
    <row r="950" spans="1:39" s="23" customFormat="1">
      <c r="A950" s="52"/>
      <c r="B950" s="52"/>
      <c r="F950" s="54"/>
      <c r="T950" s="55"/>
      <c r="U950" s="54"/>
      <c r="AM950" s="53"/>
    </row>
    <row r="951" spans="1:39" s="23" customFormat="1">
      <c r="A951" s="52"/>
      <c r="B951" s="52"/>
      <c r="F951" s="54"/>
      <c r="T951" s="55"/>
      <c r="U951" s="54"/>
      <c r="AM951" s="53"/>
    </row>
    <row r="952" spans="1:39" s="23" customFormat="1">
      <c r="A952" s="52"/>
      <c r="B952" s="52"/>
      <c r="F952" s="54"/>
      <c r="T952" s="55"/>
      <c r="U952" s="54"/>
      <c r="AM952" s="53"/>
    </row>
    <row r="953" spans="1:39" s="23" customFormat="1">
      <c r="A953" s="52"/>
      <c r="B953" s="52"/>
      <c r="F953" s="54"/>
      <c r="T953" s="55"/>
      <c r="U953" s="54"/>
      <c r="AM953" s="53"/>
    </row>
    <row r="954" spans="1:39" s="23" customFormat="1">
      <c r="A954" s="52"/>
      <c r="B954" s="52"/>
      <c r="F954" s="54"/>
      <c r="T954" s="55"/>
      <c r="U954" s="54"/>
      <c r="AM954" s="53"/>
    </row>
    <row r="955" spans="1:39" s="23" customFormat="1">
      <c r="A955" s="52"/>
      <c r="B955" s="52"/>
      <c r="F955" s="54"/>
      <c r="T955" s="55"/>
      <c r="U955" s="54"/>
      <c r="AM955" s="53"/>
    </row>
    <row r="956" spans="1:39" s="23" customFormat="1">
      <c r="A956" s="52"/>
      <c r="B956" s="52"/>
      <c r="F956" s="54"/>
      <c r="T956" s="55"/>
      <c r="U956" s="54"/>
      <c r="AM956" s="53"/>
    </row>
    <row r="957" spans="1:39" s="23" customFormat="1">
      <c r="A957" s="52"/>
      <c r="B957" s="52"/>
      <c r="F957" s="54"/>
      <c r="T957" s="55"/>
      <c r="U957" s="54"/>
      <c r="AM957" s="53"/>
    </row>
    <row r="958" spans="1:39" s="23" customFormat="1">
      <c r="A958" s="52"/>
      <c r="B958" s="52"/>
      <c r="F958" s="54"/>
      <c r="T958" s="55"/>
      <c r="U958" s="54"/>
      <c r="AM958" s="53"/>
    </row>
    <row r="959" spans="1:39" s="23" customFormat="1">
      <c r="A959" s="52"/>
      <c r="B959" s="52"/>
      <c r="F959" s="54"/>
      <c r="T959" s="55"/>
      <c r="U959" s="54"/>
      <c r="AM959" s="53"/>
    </row>
    <row r="960" spans="1:39" s="23" customFormat="1">
      <c r="A960" s="52"/>
      <c r="B960" s="52"/>
      <c r="F960" s="54"/>
      <c r="T960" s="55"/>
      <c r="U960" s="54"/>
      <c r="AM960" s="53"/>
    </row>
    <row r="961" spans="1:39" s="23" customFormat="1">
      <c r="A961" s="52"/>
      <c r="B961" s="52"/>
      <c r="F961" s="54"/>
      <c r="T961" s="55"/>
      <c r="U961" s="54"/>
      <c r="AM961" s="53"/>
    </row>
    <row r="962" spans="1:39" s="23" customFormat="1">
      <c r="A962" s="52"/>
      <c r="B962" s="52"/>
      <c r="F962" s="54"/>
      <c r="T962" s="55"/>
      <c r="U962" s="54"/>
      <c r="AM962" s="53"/>
    </row>
    <row r="963" spans="1:39" s="23" customFormat="1">
      <c r="A963" s="52"/>
      <c r="B963" s="52"/>
      <c r="F963" s="54"/>
      <c r="T963" s="55"/>
      <c r="U963" s="54"/>
      <c r="AM963" s="53"/>
    </row>
    <row r="964" spans="1:39" s="23" customFormat="1">
      <c r="A964" s="52"/>
      <c r="B964" s="52"/>
      <c r="F964" s="54"/>
      <c r="T964" s="55"/>
      <c r="U964" s="54"/>
      <c r="AM964" s="53"/>
    </row>
    <row r="965" spans="1:39" s="23" customFormat="1">
      <c r="A965" s="52"/>
      <c r="B965" s="52"/>
      <c r="F965" s="54"/>
      <c r="T965" s="55"/>
      <c r="U965" s="54"/>
      <c r="AM965" s="53"/>
    </row>
    <row r="966" spans="1:39" s="23" customFormat="1">
      <c r="A966" s="52"/>
      <c r="B966" s="52"/>
      <c r="F966" s="54"/>
      <c r="T966" s="55"/>
      <c r="U966" s="54"/>
      <c r="AM966" s="53"/>
    </row>
    <row r="967" spans="1:39" s="23" customFormat="1">
      <c r="A967" s="52"/>
      <c r="B967" s="52"/>
      <c r="F967" s="54"/>
      <c r="T967" s="55"/>
      <c r="U967" s="54"/>
      <c r="AM967" s="53"/>
    </row>
    <row r="968" spans="1:39" s="23" customFormat="1">
      <c r="A968" s="52"/>
      <c r="B968" s="52"/>
      <c r="F968" s="54"/>
      <c r="T968" s="55"/>
      <c r="U968" s="54"/>
      <c r="AM968" s="53"/>
    </row>
    <row r="969" spans="1:39" s="23" customFormat="1">
      <c r="A969" s="52"/>
      <c r="B969" s="52"/>
      <c r="F969" s="54"/>
      <c r="T969" s="55"/>
      <c r="U969" s="54"/>
      <c r="AM969" s="53"/>
    </row>
    <row r="970" spans="1:39" s="23" customFormat="1">
      <c r="A970" s="52"/>
      <c r="B970" s="52"/>
      <c r="F970" s="54"/>
      <c r="T970" s="55"/>
      <c r="U970" s="54"/>
      <c r="AM970" s="53"/>
    </row>
    <row r="971" spans="1:39" s="23" customFormat="1">
      <c r="A971" s="52"/>
      <c r="B971" s="52"/>
      <c r="F971" s="54"/>
      <c r="T971" s="55"/>
      <c r="U971" s="54"/>
      <c r="AM971" s="53"/>
    </row>
    <row r="972" spans="1:39" s="23" customFormat="1">
      <c r="A972" s="52"/>
      <c r="B972" s="52"/>
      <c r="F972" s="54"/>
      <c r="T972" s="55"/>
      <c r="U972" s="54"/>
      <c r="AM972" s="53"/>
    </row>
    <row r="973" spans="1:39" s="23" customFormat="1">
      <c r="A973" s="52"/>
      <c r="B973" s="52"/>
      <c r="F973" s="54"/>
      <c r="T973" s="55"/>
      <c r="U973" s="54"/>
      <c r="AM973" s="53"/>
    </row>
    <row r="974" spans="1:39" s="23" customFormat="1">
      <c r="A974" s="52"/>
      <c r="B974" s="52"/>
      <c r="F974" s="54"/>
      <c r="T974" s="55"/>
      <c r="U974" s="54"/>
      <c r="AM974" s="53"/>
    </row>
    <row r="975" spans="1:39" s="23" customFormat="1">
      <c r="A975" s="52"/>
      <c r="B975" s="52"/>
      <c r="F975" s="54"/>
      <c r="T975" s="55"/>
      <c r="U975" s="54"/>
      <c r="AM975" s="53"/>
    </row>
    <row r="976" spans="1:39" s="23" customFormat="1">
      <c r="A976" s="52"/>
      <c r="B976" s="52"/>
      <c r="F976" s="54"/>
      <c r="T976" s="55"/>
      <c r="U976" s="54"/>
      <c r="AM976" s="53"/>
    </row>
    <row r="977" spans="1:39" s="23" customFormat="1">
      <c r="A977" s="52"/>
      <c r="B977" s="52"/>
      <c r="F977" s="54"/>
      <c r="T977" s="55"/>
      <c r="U977" s="54"/>
      <c r="AM977" s="53"/>
    </row>
    <row r="978" spans="1:39" s="23" customFormat="1">
      <c r="A978" s="52"/>
      <c r="B978" s="52"/>
      <c r="F978" s="54"/>
      <c r="T978" s="55"/>
      <c r="U978" s="54"/>
      <c r="AM978" s="53"/>
    </row>
    <row r="979" spans="1:39" s="23" customFormat="1">
      <c r="A979" s="52"/>
      <c r="B979" s="52"/>
      <c r="F979" s="54"/>
      <c r="T979" s="55"/>
      <c r="U979" s="54"/>
      <c r="AM979" s="53"/>
    </row>
    <row r="980" spans="1:39" s="23" customFormat="1">
      <c r="A980" s="52"/>
      <c r="B980" s="52"/>
      <c r="F980" s="54"/>
      <c r="T980" s="55"/>
      <c r="U980" s="54"/>
      <c r="AM980" s="53"/>
    </row>
    <row r="981" spans="1:39" s="23" customFormat="1">
      <c r="A981" s="52"/>
      <c r="B981" s="52"/>
      <c r="F981" s="54"/>
      <c r="T981" s="55"/>
      <c r="U981" s="54"/>
      <c r="AM981" s="53"/>
    </row>
    <row r="982" spans="1:39" s="23" customFormat="1">
      <c r="A982" s="52"/>
      <c r="B982" s="52"/>
      <c r="F982" s="54"/>
      <c r="T982" s="55"/>
      <c r="U982" s="54"/>
      <c r="AM982" s="53"/>
    </row>
    <row r="983" spans="1:39" s="23" customFormat="1">
      <c r="A983" s="52"/>
      <c r="B983" s="52"/>
      <c r="F983" s="54"/>
      <c r="T983" s="55"/>
      <c r="U983" s="54"/>
      <c r="AM983" s="53"/>
    </row>
    <row r="984" spans="1:39" s="23" customFormat="1">
      <c r="A984" s="52"/>
      <c r="B984" s="52"/>
      <c r="F984" s="54"/>
      <c r="T984" s="55"/>
      <c r="U984" s="54"/>
      <c r="AM984" s="53"/>
    </row>
    <row r="985" spans="1:39" s="23" customFormat="1">
      <c r="A985" s="52"/>
      <c r="B985" s="52"/>
      <c r="F985" s="54"/>
      <c r="T985" s="55"/>
      <c r="U985" s="54"/>
      <c r="AM985" s="53"/>
    </row>
    <row r="986" spans="1:39" s="23" customFormat="1">
      <c r="A986" s="52"/>
      <c r="B986" s="52"/>
      <c r="F986" s="54"/>
      <c r="T986" s="55"/>
      <c r="U986" s="54"/>
      <c r="AM986" s="53"/>
    </row>
    <row r="987" spans="1:39" s="23" customFormat="1">
      <c r="A987" s="52"/>
      <c r="B987" s="52"/>
      <c r="F987" s="54"/>
      <c r="T987" s="55"/>
      <c r="U987" s="54"/>
      <c r="AM987" s="53"/>
    </row>
    <row r="988" spans="1:39" s="23" customFormat="1">
      <c r="A988" s="52"/>
      <c r="B988" s="52"/>
      <c r="F988" s="54"/>
      <c r="T988" s="55"/>
      <c r="U988" s="54"/>
      <c r="AM988" s="53"/>
    </row>
    <row r="989" spans="1:39" s="23" customFormat="1">
      <c r="A989" s="52"/>
      <c r="B989" s="52"/>
      <c r="F989" s="54"/>
      <c r="T989" s="55"/>
      <c r="U989" s="54"/>
      <c r="AM989" s="53"/>
    </row>
    <row r="990" spans="1:39" s="23" customFormat="1">
      <c r="A990" s="52"/>
      <c r="B990" s="52"/>
      <c r="F990" s="54"/>
      <c r="T990" s="55"/>
      <c r="U990" s="54"/>
      <c r="AM990" s="53"/>
    </row>
    <row r="991" spans="1:39" s="23" customFormat="1">
      <c r="A991" s="52"/>
      <c r="B991" s="52"/>
      <c r="F991" s="54"/>
      <c r="T991" s="55"/>
      <c r="U991" s="54"/>
      <c r="AM991" s="53"/>
    </row>
    <row r="992" spans="1:39" s="23" customFormat="1">
      <c r="A992" s="52"/>
      <c r="B992" s="52"/>
      <c r="F992" s="54"/>
      <c r="T992" s="55"/>
      <c r="U992" s="54"/>
      <c r="AM992" s="53"/>
    </row>
    <row r="993" spans="1:39" s="23" customFormat="1">
      <c r="A993" s="52"/>
      <c r="B993" s="52"/>
      <c r="F993" s="54"/>
      <c r="T993" s="55"/>
      <c r="U993" s="54"/>
      <c r="AM993" s="53"/>
    </row>
    <row r="994" spans="1:39" s="23" customFormat="1">
      <c r="A994" s="52"/>
      <c r="B994" s="52"/>
      <c r="F994" s="54"/>
      <c r="T994" s="55"/>
      <c r="U994" s="54"/>
      <c r="AM994" s="53"/>
    </row>
    <row r="995" spans="1:39" s="23" customFormat="1">
      <c r="A995" s="52"/>
      <c r="B995" s="52"/>
      <c r="F995" s="54"/>
      <c r="T995" s="55"/>
      <c r="U995" s="54"/>
      <c r="AM995" s="53"/>
    </row>
    <row r="996" spans="1:39" s="23" customFormat="1">
      <c r="A996" s="52"/>
      <c r="B996" s="52"/>
      <c r="F996" s="54"/>
      <c r="T996" s="55"/>
      <c r="U996" s="54"/>
      <c r="AM996" s="53"/>
    </row>
    <row r="997" spans="1:39" s="23" customFormat="1">
      <c r="A997" s="52"/>
      <c r="B997" s="52"/>
      <c r="F997" s="54"/>
      <c r="T997" s="55"/>
      <c r="U997" s="54"/>
      <c r="AM997" s="53"/>
    </row>
    <row r="998" spans="1:39" s="23" customFormat="1">
      <c r="A998" s="52"/>
      <c r="B998" s="52"/>
      <c r="F998" s="54"/>
      <c r="T998" s="55"/>
      <c r="U998" s="54"/>
      <c r="AM998" s="53"/>
    </row>
    <row r="999" spans="1:39" s="23" customFormat="1">
      <c r="A999" s="52"/>
      <c r="B999" s="52"/>
      <c r="F999" s="54"/>
      <c r="T999" s="55"/>
      <c r="U999" s="54"/>
      <c r="AM999" s="53"/>
    </row>
    <row r="1000" spans="1:39" s="23" customFormat="1">
      <c r="A1000" s="52"/>
      <c r="B1000" s="52"/>
      <c r="F1000" s="54"/>
      <c r="T1000" s="55"/>
      <c r="U1000" s="54"/>
      <c r="AM1000" s="53"/>
    </row>
    <row r="1001" spans="1:39" s="23" customFormat="1">
      <c r="A1001" s="52"/>
      <c r="B1001" s="52"/>
      <c r="F1001" s="54"/>
      <c r="T1001" s="55"/>
      <c r="U1001" s="54"/>
      <c r="AM1001" s="53"/>
    </row>
    <row r="1002" spans="1:39" s="23" customFormat="1">
      <c r="A1002" s="52"/>
      <c r="B1002" s="52"/>
      <c r="F1002" s="54"/>
      <c r="T1002" s="55"/>
      <c r="U1002" s="54"/>
      <c r="AM1002" s="53"/>
    </row>
    <row r="1003" spans="1:39" s="23" customFormat="1">
      <c r="A1003" s="52"/>
      <c r="B1003" s="52"/>
      <c r="F1003" s="54"/>
      <c r="T1003" s="55"/>
      <c r="U1003" s="54"/>
      <c r="AM1003" s="53"/>
    </row>
    <row r="1004" spans="1:39" s="23" customFormat="1">
      <c r="A1004" s="52"/>
      <c r="B1004" s="52"/>
      <c r="F1004" s="54"/>
      <c r="T1004" s="55"/>
      <c r="U1004" s="54"/>
      <c r="AM1004" s="53"/>
    </row>
    <row r="1005" spans="1:39" s="23" customFormat="1">
      <c r="A1005" s="52"/>
      <c r="B1005" s="52"/>
      <c r="F1005" s="54"/>
      <c r="T1005" s="55"/>
      <c r="U1005" s="54"/>
      <c r="AM1005" s="53"/>
    </row>
    <row r="1006" spans="1:39" s="23" customFormat="1">
      <c r="A1006" s="52"/>
      <c r="B1006" s="52"/>
      <c r="F1006" s="54"/>
      <c r="T1006" s="55"/>
      <c r="U1006" s="54"/>
      <c r="AM1006" s="53"/>
    </row>
    <row r="1007" spans="1:39" s="23" customFormat="1">
      <c r="A1007" s="52"/>
      <c r="B1007" s="52"/>
      <c r="F1007" s="54"/>
      <c r="T1007" s="55"/>
      <c r="U1007" s="54"/>
      <c r="AM1007" s="53"/>
    </row>
    <row r="1008" spans="1:39" s="23" customFormat="1">
      <c r="A1008" s="52"/>
      <c r="B1008" s="52"/>
      <c r="F1008" s="54"/>
      <c r="T1008" s="55"/>
      <c r="U1008" s="54"/>
      <c r="AM1008" s="53"/>
    </row>
    <row r="1009" spans="1:39" s="23" customFormat="1">
      <c r="A1009" s="52"/>
      <c r="B1009" s="52"/>
      <c r="F1009" s="54"/>
      <c r="T1009" s="55"/>
      <c r="U1009" s="54"/>
      <c r="AM1009" s="53"/>
    </row>
    <row r="1010" spans="1:39" s="23" customFormat="1">
      <c r="A1010" s="52"/>
      <c r="B1010" s="52"/>
      <c r="F1010" s="54"/>
      <c r="T1010" s="55"/>
      <c r="U1010" s="54"/>
      <c r="AM1010" s="53"/>
    </row>
    <row r="1011" spans="1:39" s="23" customFormat="1">
      <c r="A1011" s="52"/>
      <c r="B1011" s="52"/>
      <c r="F1011" s="54"/>
      <c r="T1011" s="55"/>
      <c r="U1011" s="54"/>
      <c r="AM1011" s="53"/>
    </row>
    <row r="1012" spans="1:39" s="23" customFormat="1">
      <c r="A1012" s="52"/>
      <c r="B1012" s="52"/>
      <c r="F1012" s="54"/>
      <c r="T1012" s="55"/>
      <c r="U1012" s="54"/>
      <c r="AM1012" s="53"/>
    </row>
    <row r="1013" spans="1:39" s="23" customFormat="1">
      <c r="A1013" s="52"/>
      <c r="B1013" s="52"/>
      <c r="F1013" s="54"/>
      <c r="T1013" s="55"/>
      <c r="U1013" s="54"/>
      <c r="AM1013" s="53"/>
    </row>
    <row r="1014" spans="1:39" s="23" customFormat="1">
      <c r="A1014" s="52"/>
      <c r="B1014" s="52"/>
      <c r="F1014" s="54"/>
      <c r="T1014" s="55"/>
      <c r="U1014" s="54"/>
      <c r="AM1014" s="53"/>
    </row>
    <row r="1015" spans="1:39" s="23" customFormat="1">
      <c r="A1015" s="52"/>
      <c r="B1015" s="52"/>
      <c r="F1015" s="54"/>
      <c r="T1015" s="55"/>
      <c r="U1015" s="54"/>
      <c r="AM1015" s="53"/>
    </row>
    <row r="1016" spans="1:39" s="23" customFormat="1">
      <c r="A1016" s="52"/>
      <c r="B1016" s="52"/>
      <c r="F1016" s="54"/>
      <c r="T1016" s="55"/>
      <c r="U1016" s="54"/>
      <c r="AM1016" s="53"/>
    </row>
    <row r="1017" spans="1:39" s="23" customFormat="1">
      <c r="A1017" s="52"/>
      <c r="B1017" s="52"/>
      <c r="F1017" s="54"/>
      <c r="T1017" s="55"/>
      <c r="U1017" s="54"/>
      <c r="AM1017" s="53"/>
    </row>
    <row r="1018" spans="1:39" s="23" customFormat="1">
      <c r="A1018" s="52"/>
      <c r="B1018" s="52"/>
      <c r="F1018" s="54"/>
      <c r="T1018" s="55"/>
      <c r="U1018" s="54"/>
      <c r="AM1018" s="53"/>
    </row>
    <row r="1019" spans="1:39" s="23" customFormat="1">
      <c r="A1019" s="52"/>
      <c r="B1019" s="52"/>
      <c r="F1019" s="54"/>
      <c r="T1019" s="55"/>
      <c r="U1019" s="54"/>
      <c r="AM1019" s="53"/>
    </row>
    <row r="1020" spans="1:39" s="23" customFormat="1">
      <c r="A1020" s="52"/>
      <c r="B1020" s="52"/>
      <c r="F1020" s="54"/>
      <c r="T1020" s="55"/>
      <c r="U1020" s="54"/>
      <c r="AM1020" s="53"/>
    </row>
    <row r="1021" spans="1:39" s="23" customFormat="1">
      <c r="A1021" s="52"/>
      <c r="B1021" s="52"/>
      <c r="F1021" s="54"/>
      <c r="T1021" s="55"/>
      <c r="U1021" s="54"/>
      <c r="AM1021" s="53"/>
    </row>
    <row r="1022" spans="1:39" s="23" customFormat="1">
      <c r="A1022" s="52"/>
      <c r="B1022" s="52"/>
      <c r="F1022" s="54"/>
      <c r="T1022" s="55"/>
      <c r="U1022" s="54"/>
      <c r="AM1022" s="53"/>
    </row>
    <row r="1023" spans="1:39" s="23" customFormat="1">
      <c r="A1023" s="52"/>
      <c r="B1023" s="52"/>
      <c r="F1023" s="54"/>
      <c r="T1023" s="55"/>
      <c r="U1023" s="54"/>
      <c r="AM1023" s="53"/>
    </row>
    <row r="1024" spans="1:39" s="23" customFormat="1">
      <c r="A1024" s="52"/>
      <c r="B1024" s="52"/>
      <c r="F1024" s="54"/>
      <c r="T1024" s="55"/>
      <c r="U1024" s="54"/>
      <c r="AM1024" s="53"/>
    </row>
    <row r="1025" spans="1:39" s="23" customFormat="1">
      <c r="A1025" s="52"/>
      <c r="B1025" s="52"/>
      <c r="F1025" s="54"/>
      <c r="T1025" s="55"/>
      <c r="U1025" s="54"/>
      <c r="AM1025" s="53"/>
    </row>
    <row r="1026" spans="1:39" s="23" customFormat="1">
      <c r="A1026" s="52"/>
      <c r="B1026" s="52"/>
      <c r="F1026" s="54"/>
      <c r="T1026" s="55"/>
      <c r="U1026" s="54"/>
      <c r="AM1026" s="53"/>
    </row>
    <row r="1027" spans="1:39" s="23" customFormat="1">
      <c r="A1027" s="52"/>
      <c r="B1027" s="52"/>
      <c r="F1027" s="54"/>
      <c r="T1027" s="55"/>
      <c r="U1027" s="54"/>
      <c r="AM1027" s="53"/>
    </row>
    <row r="1028" spans="1:39" s="23" customFormat="1">
      <c r="A1028" s="52"/>
      <c r="B1028" s="52"/>
      <c r="F1028" s="54"/>
      <c r="T1028" s="55"/>
      <c r="U1028" s="54"/>
      <c r="AM1028" s="53"/>
    </row>
    <row r="1029" spans="1:39" s="23" customFormat="1">
      <c r="A1029" s="52"/>
      <c r="B1029" s="52"/>
      <c r="F1029" s="54"/>
      <c r="T1029" s="55"/>
      <c r="U1029" s="54"/>
      <c r="AM1029" s="53"/>
    </row>
    <row r="1030" spans="1:39" s="23" customFormat="1">
      <c r="A1030" s="52"/>
      <c r="B1030" s="52"/>
      <c r="F1030" s="54"/>
      <c r="T1030" s="55"/>
      <c r="U1030" s="54"/>
      <c r="AM1030" s="53"/>
    </row>
    <row r="1031" spans="1:39" s="23" customFormat="1">
      <c r="A1031" s="52"/>
      <c r="B1031" s="52"/>
      <c r="F1031" s="54"/>
      <c r="T1031" s="55"/>
      <c r="U1031" s="54"/>
      <c r="AM1031" s="53"/>
    </row>
    <row r="1032" spans="1:39" s="23" customFormat="1">
      <c r="A1032" s="52"/>
      <c r="B1032" s="52"/>
      <c r="F1032" s="54"/>
      <c r="T1032" s="55"/>
      <c r="U1032" s="54"/>
      <c r="AM1032" s="53"/>
    </row>
    <row r="1033" spans="1:39" s="23" customFormat="1">
      <c r="A1033" s="52"/>
      <c r="B1033" s="52"/>
      <c r="F1033" s="54"/>
      <c r="T1033" s="55"/>
      <c r="U1033" s="54"/>
      <c r="AM1033" s="53"/>
    </row>
    <row r="1034" spans="1:39" s="23" customFormat="1">
      <c r="A1034" s="52"/>
      <c r="B1034" s="52"/>
      <c r="F1034" s="54"/>
      <c r="T1034" s="55"/>
      <c r="U1034" s="54"/>
      <c r="AM1034" s="53"/>
    </row>
    <row r="1035" spans="1:39" s="23" customFormat="1">
      <c r="A1035" s="52"/>
      <c r="B1035" s="52"/>
      <c r="F1035" s="54"/>
      <c r="T1035" s="55"/>
      <c r="U1035" s="54"/>
      <c r="AM1035" s="53"/>
    </row>
    <row r="1036" spans="1:39" s="23" customFormat="1">
      <c r="A1036" s="52"/>
      <c r="B1036" s="52"/>
      <c r="F1036" s="54"/>
      <c r="T1036" s="55"/>
      <c r="U1036" s="54"/>
      <c r="AM1036" s="53"/>
    </row>
    <row r="1037" spans="1:39" s="23" customFormat="1">
      <c r="A1037" s="52"/>
      <c r="B1037" s="52"/>
      <c r="F1037" s="54"/>
      <c r="T1037" s="55"/>
      <c r="U1037" s="54"/>
      <c r="AM1037" s="53"/>
    </row>
    <row r="1038" spans="1:39" s="23" customFormat="1">
      <c r="A1038" s="52"/>
      <c r="B1038" s="52"/>
      <c r="F1038" s="54"/>
      <c r="T1038" s="55"/>
      <c r="U1038" s="54"/>
      <c r="AM1038" s="53"/>
    </row>
    <row r="1039" spans="1:39" s="23" customFormat="1">
      <c r="A1039" s="52"/>
      <c r="B1039" s="52"/>
      <c r="F1039" s="54"/>
      <c r="T1039" s="55"/>
      <c r="U1039" s="54"/>
      <c r="AM1039" s="53"/>
    </row>
    <row r="1040" spans="1:39" s="23" customFormat="1">
      <c r="A1040" s="52"/>
      <c r="B1040" s="52"/>
      <c r="F1040" s="54"/>
      <c r="T1040" s="55"/>
      <c r="U1040" s="54"/>
      <c r="AM1040" s="53"/>
    </row>
    <row r="1041" spans="1:39" s="23" customFormat="1">
      <c r="A1041" s="52"/>
      <c r="B1041" s="52"/>
      <c r="F1041" s="54"/>
      <c r="T1041" s="55"/>
      <c r="U1041" s="54"/>
      <c r="AM1041" s="53"/>
    </row>
    <row r="1042" spans="1:39" s="23" customFormat="1">
      <c r="A1042" s="52"/>
      <c r="B1042" s="52"/>
      <c r="F1042" s="54"/>
      <c r="T1042" s="55"/>
      <c r="U1042" s="54"/>
      <c r="AM1042" s="53"/>
    </row>
    <row r="1043" spans="1:39" s="23" customFormat="1">
      <c r="A1043" s="52"/>
      <c r="B1043" s="52"/>
      <c r="F1043" s="54"/>
      <c r="T1043" s="55"/>
      <c r="U1043" s="54"/>
      <c r="AM1043" s="53"/>
    </row>
    <row r="1044" spans="1:39" s="23" customFormat="1">
      <c r="A1044" s="52"/>
      <c r="B1044" s="52"/>
      <c r="F1044" s="54"/>
      <c r="T1044" s="55"/>
      <c r="U1044" s="54"/>
      <c r="AM1044" s="53"/>
    </row>
    <row r="1045" spans="1:39" s="23" customFormat="1">
      <c r="A1045" s="52"/>
      <c r="B1045" s="52"/>
      <c r="F1045" s="54"/>
      <c r="T1045" s="55"/>
      <c r="U1045" s="54"/>
      <c r="AM1045" s="53"/>
    </row>
    <row r="1046" spans="1:39" s="23" customFormat="1">
      <c r="A1046" s="52"/>
      <c r="B1046" s="52"/>
      <c r="F1046" s="54"/>
      <c r="T1046" s="55"/>
      <c r="U1046" s="54"/>
      <c r="AM1046" s="53"/>
    </row>
    <row r="1047" spans="1:39" s="23" customFormat="1">
      <c r="A1047" s="52"/>
      <c r="B1047" s="52"/>
      <c r="F1047" s="54"/>
      <c r="T1047" s="55"/>
      <c r="U1047" s="54"/>
      <c r="AM1047" s="53"/>
    </row>
    <row r="1048" spans="1:39" s="23" customFormat="1">
      <c r="A1048" s="52"/>
      <c r="B1048" s="52"/>
      <c r="F1048" s="54"/>
      <c r="T1048" s="55"/>
      <c r="U1048" s="54"/>
      <c r="AM1048" s="53"/>
    </row>
    <row r="1049" spans="1:39" s="23" customFormat="1">
      <c r="A1049" s="52"/>
      <c r="B1049" s="52"/>
      <c r="F1049" s="54"/>
      <c r="T1049" s="55"/>
      <c r="U1049" s="54"/>
      <c r="AM1049" s="53"/>
    </row>
    <row r="1050" spans="1:39" s="23" customFormat="1">
      <c r="A1050" s="52"/>
      <c r="B1050" s="52"/>
      <c r="F1050" s="54"/>
      <c r="T1050" s="55"/>
      <c r="U1050" s="54"/>
      <c r="AM1050" s="53"/>
    </row>
    <row r="1051" spans="1:39" s="23" customFormat="1">
      <c r="A1051" s="52"/>
      <c r="B1051" s="52"/>
      <c r="F1051" s="54"/>
      <c r="T1051" s="55"/>
      <c r="U1051" s="54"/>
      <c r="AM1051" s="53"/>
    </row>
    <row r="1052" spans="1:39" s="23" customFormat="1">
      <c r="A1052" s="52"/>
      <c r="B1052" s="52"/>
      <c r="F1052" s="54"/>
      <c r="T1052" s="55"/>
      <c r="U1052" s="54"/>
      <c r="AM1052" s="53"/>
    </row>
    <row r="1053" spans="1:39" s="23" customFormat="1">
      <c r="A1053" s="52"/>
      <c r="B1053" s="52"/>
      <c r="F1053" s="54"/>
      <c r="T1053" s="55"/>
      <c r="U1053" s="54"/>
      <c r="AM1053" s="53"/>
    </row>
    <row r="1054" spans="1:39" s="23" customFormat="1">
      <c r="A1054" s="52"/>
      <c r="B1054" s="52"/>
      <c r="F1054" s="54"/>
      <c r="T1054" s="55"/>
      <c r="U1054" s="54"/>
      <c r="AM1054" s="53"/>
    </row>
    <row r="1055" spans="1:39" s="23" customFormat="1">
      <c r="A1055" s="52"/>
      <c r="B1055" s="52"/>
      <c r="F1055" s="54"/>
      <c r="T1055" s="55"/>
      <c r="U1055" s="54"/>
      <c r="AM1055" s="53"/>
    </row>
    <row r="1056" spans="1:39" s="23" customFormat="1">
      <c r="A1056" s="52"/>
      <c r="B1056" s="52"/>
      <c r="F1056" s="54"/>
      <c r="T1056" s="55"/>
      <c r="U1056" s="54"/>
      <c r="AM1056" s="53"/>
    </row>
    <row r="1057" spans="1:39" s="23" customFormat="1">
      <c r="A1057" s="52"/>
      <c r="B1057" s="52"/>
      <c r="F1057" s="54"/>
      <c r="T1057" s="55"/>
      <c r="U1057" s="54"/>
      <c r="AM1057" s="53"/>
    </row>
    <row r="1058" spans="1:39" s="23" customFormat="1">
      <c r="A1058" s="52"/>
      <c r="B1058" s="52"/>
      <c r="F1058" s="54"/>
      <c r="T1058" s="55"/>
      <c r="U1058" s="54"/>
      <c r="AM1058" s="53"/>
    </row>
    <row r="1059" spans="1:39" s="23" customFormat="1">
      <c r="A1059" s="52"/>
      <c r="B1059" s="52"/>
      <c r="F1059" s="54"/>
      <c r="T1059" s="55"/>
      <c r="U1059" s="54"/>
      <c r="AM1059" s="53"/>
    </row>
    <row r="1060" spans="1:39" s="23" customFormat="1">
      <c r="A1060" s="52"/>
      <c r="B1060" s="52"/>
      <c r="F1060" s="54"/>
      <c r="T1060" s="55"/>
      <c r="U1060" s="54"/>
      <c r="AM1060" s="53"/>
    </row>
    <row r="1061" spans="1:39" s="23" customFormat="1">
      <c r="A1061" s="52"/>
      <c r="B1061" s="52"/>
      <c r="F1061" s="54"/>
      <c r="T1061" s="55"/>
      <c r="U1061" s="54"/>
      <c r="AM1061" s="53"/>
    </row>
    <row r="1062" spans="1:39" s="23" customFormat="1">
      <c r="A1062" s="52"/>
      <c r="B1062" s="52"/>
      <c r="F1062" s="54"/>
      <c r="T1062" s="55"/>
      <c r="U1062" s="54"/>
      <c r="AM1062" s="53"/>
    </row>
    <row r="1063" spans="1:39" s="23" customFormat="1">
      <c r="A1063" s="52"/>
      <c r="B1063" s="52"/>
      <c r="F1063" s="54"/>
      <c r="T1063" s="55"/>
      <c r="U1063" s="54"/>
      <c r="AM1063" s="53"/>
    </row>
    <row r="1064" spans="1:39" s="23" customFormat="1">
      <c r="A1064" s="52"/>
      <c r="B1064" s="52"/>
      <c r="F1064" s="54"/>
      <c r="T1064" s="55"/>
      <c r="U1064" s="54"/>
      <c r="AM1064" s="53"/>
    </row>
    <row r="1065" spans="1:39" s="23" customFormat="1">
      <c r="A1065" s="52"/>
      <c r="B1065" s="52"/>
      <c r="F1065" s="54"/>
      <c r="T1065" s="55"/>
      <c r="U1065" s="54"/>
      <c r="AM1065" s="53"/>
    </row>
    <row r="1066" spans="1:39" s="23" customFormat="1">
      <c r="A1066" s="52"/>
      <c r="B1066" s="52"/>
      <c r="F1066" s="54"/>
      <c r="T1066" s="55"/>
      <c r="U1066" s="54"/>
      <c r="AM1066" s="53"/>
    </row>
    <row r="1067" spans="1:39" s="23" customFormat="1">
      <c r="A1067" s="52"/>
      <c r="B1067" s="52"/>
      <c r="F1067" s="54"/>
      <c r="T1067" s="55"/>
      <c r="U1067" s="54"/>
      <c r="AM1067" s="53"/>
    </row>
    <row r="1068" spans="1:39" s="23" customFormat="1">
      <c r="A1068" s="52"/>
      <c r="B1068" s="52"/>
      <c r="F1068" s="54"/>
      <c r="T1068" s="55"/>
      <c r="U1068" s="54"/>
      <c r="AM1068" s="53"/>
    </row>
    <row r="1069" spans="1:39" s="23" customFormat="1">
      <c r="A1069" s="52"/>
      <c r="B1069" s="52"/>
      <c r="F1069" s="54"/>
      <c r="T1069" s="55"/>
      <c r="U1069" s="54"/>
      <c r="AM1069" s="53"/>
    </row>
    <row r="1070" spans="1:39" s="23" customFormat="1">
      <c r="A1070" s="52"/>
      <c r="B1070" s="52"/>
      <c r="F1070" s="54"/>
      <c r="T1070" s="55"/>
      <c r="U1070" s="54"/>
      <c r="AM1070" s="53"/>
    </row>
    <row r="1071" spans="1:39" s="23" customFormat="1">
      <c r="A1071" s="52"/>
      <c r="B1071" s="52"/>
      <c r="F1071" s="54"/>
      <c r="T1071" s="55"/>
      <c r="U1071" s="54"/>
      <c r="AM1071" s="53"/>
    </row>
    <row r="1072" spans="1:39" s="23" customFormat="1">
      <c r="A1072" s="52"/>
      <c r="B1072" s="52"/>
      <c r="F1072" s="54"/>
      <c r="T1072" s="55"/>
      <c r="U1072" s="54"/>
      <c r="AM1072" s="53"/>
    </row>
    <row r="1073" spans="1:39" s="23" customFormat="1">
      <c r="A1073" s="52"/>
      <c r="B1073" s="52"/>
      <c r="F1073" s="54"/>
      <c r="T1073" s="55"/>
      <c r="U1073" s="54"/>
      <c r="AM1073" s="53"/>
    </row>
    <row r="1074" spans="1:39" s="23" customFormat="1">
      <c r="A1074" s="52"/>
      <c r="B1074" s="52"/>
      <c r="F1074" s="54"/>
      <c r="T1074" s="55"/>
      <c r="U1074" s="54"/>
      <c r="AM1074" s="53"/>
    </row>
    <row r="1075" spans="1:39" s="23" customFormat="1">
      <c r="A1075" s="52"/>
      <c r="B1075" s="52"/>
      <c r="F1075" s="54"/>
      <c r="T1075" s="55"/>
      <c r="U1075" s="54"/>
      <c r="AM1075" s="53"/>
    </row>
    <row r="1076" spans="1:39" s="23" customFormat="1">
      <c r="A1076" s="52"/>
      <c r="B1076" s="52"/>
      <c r="F1076" s="54"/>
      <c r="T1076" s="55"/>
      <c r="U1076" s="54"/>
      <c r="AM1076" s="53"/>
    </row>
    <row r="1077" spans="1:39" s="23" customFormat="1">
      <c r="A1077" s="52"/>
      <c r="B1077" s="52"/>
      <c r="F1077" s="54"/>
      <c r="T1077" s="55"/>
      <c r="U1077" s="54"/>
      <c r="AM1077" s="53"/>
    </row>
    <row r="1078" spans="1:39" s="23" customFormat="1">
      <c r="A1078" s="52"/>
      <c r="B1078" s="52"/>
      <c r="F1078" s="54"/>
      <c r="T1078" s="55"/>
      <c r="U1078" s="54"/>
      <c r="AM1078" s="53"/>
    </row>
    <row r="1079" spans="1:39" s="23" customFormat="1">
      <c r="A1079" s="52"/>
      <c r="B1079" s="52"/>
      <c r="F1079" s="54"/>
      <c r="T1079" s="55"/>
      <c r="U1079" s="54"/>
      <c r="AM1079" s="53"/>
    </row>
    <row r="1080" spans="1:39" s="23" customFormat="1">
      <c r="A1080" s="52"/>
      <c r="B1080" s="52"/>
      <c r="F1080" s="54"/>
      <c r="T1080" s="55"/>
      <c r="U1080" s="54"/>
      <c r="AM1080" s="53"/>
    </row>
    <row r="1081" spans="1:39" s="23" customFormat="1">
      <c r="A1081" s="52"/>
      <c r="B1081" s="52"/>
      <c r="F1081" s="54"/>
      <c r="T1081" s="55"/>
      <c r="U1081" s="54"/>
      <c r="AM1081" s="53"/>
    </row>
    <row r="1082" spans="1:39" s="23" customFormat="1">
      <c r="A1082" s="52"/>
      <c r="B1082" s="52"/>
      <c r="F1082" s="54"/>
      <c r="T1082" s="55"/>
      <c r="U1082" s="54"/>
      <c r="AM1082" s="53"/>
    </row>
    <row r="1083" spans="1:39" s="23" customFormat="1">
      <c r="A1083" s="52"/>
      <c r="B1083" s="52"/>
      <c r="F1083" s="54"/>
      <c r="T1083" s="55"/>
      <c r="U1083" s="54"/>
      <c r="AM1083" s="53"/>
    </row>
    <row r="1084" spans="1:39" s="23" customFormat="1">
      <c r="A1084" s="52"/>
      <c r="B1084" s="52"/>
      <c r="F1084" s="54"/>
      <c r="T1084" s="55"/>
      <c r="U1084" s="54"/>
      <c r="AM1084" s="53"/>
    </row>
    <row r="1085" spans="1:39" s="23" customFormat="1">
      <c r="A1085" s="52"/>
      <c r="B1085" s="52"/>
      <c r="F1085" s="54"/>
      <c r="T1085" s="55"/>
      <c r="U1085" s="54"/>
      <c r="AM1085" s="53"/>
    </row>
    <row r="1086" spans="1:39" s="23" customFormat="1">
      <c r="A1086" s="52"/>
      <c r="B1086" s="52"/>
      <c r="F1086" s="54"/>
      <c r="T1086" s="55"/>
      <c r="U1086" s="54"/>
      <c r="AM1086" s="53"/>
    </row>
    <row r="1087" spans="1:39" s="23" customFormat="1">
      <c r="A1087" s="52"/>
      <c r="B1087" s="52"/>
      <c r="F1087" s="54"/>
      <c r="T1087" s="55"/>
      <c r="U1087" s="54"/>
      <c r="AM1087" s="53"/>
    </row>
    <row r="1088" spans="1:39" s="23" customFormat="1">
      <c r="A1088" s="52"/>
      <c r="B1088" s="52"/>
      <c r="F1088" s="54"/>
      <c r="T1088" s="55"/>
      <c r="U1088" s="54"/>
      <c r="AM1088" s="53"/>
    </row>
    <row r="1089" spans="1:39" s="23" customFormat="1">
      <c r="A1089" s="52"/>
      <c r="B1089" s="52"/>
      <c r="F1089" s="54"/>
      <c r="T1089" s="55"/>
      <c r="U1089" s="54"/>
      <c r="AM1089" s="53"/>
    </row>
    <row r="1090" spans="1:39" s="23" customFormat="1">
      <c r="A1090" s="52"/>
      <c r="B1090" s="52"/>
      <c r="F1090" s="54"/>
      <c r="T1090" s="55"/>
      <c r="U1090" s="54"/>
      <c r="AM1090" s="53"/>
    </row>
    <row r="1091" spans="1:39" s="23" customFormat="1">
      <c r="A1091" s="52"/>
      <c r="B1091" s="52"/>
      <c r="F1091" s="54"/>
      <c r="T1091" s="55"/>
      <c r="U1091" s="54"/>
      <c r="AM1091" s="53"/>
    </row>
    <row r="1092" spans="1:39" s="23" customFormat="1">
      <c r="A1092" s="52"/>
      <c r="B1092" s="52"/>
      <c r="F1092" s="54"/>
      <c r="T1092" s="55"/>
      <c r="U1092" s="54"/>
      <c r="AM1092" s="53"/>
    </row>
    <row r="1093" spans="1:39" s="23" customFormat="1">
      <c r="A1093" s="52"/>
      <c r="B1093" s="52"/>
      <c r="F1093" s="54"/>
      <c r="T1093" s="55"/>
      <c r="U1093" s="54"/>
      <c r="AM1093" s="53"/>
    </row>
    <row r="1094" spans="1:39" s="23" customFormat="1">
      <c r="A1094" s="52"/>
      <c r="B1094" s="52"/>
      <c r="F1094" s="54"/>
      <c r="T1094" s="55"/>
      <c r="U1094" s="54"/>
      <c r="AM1094" s="53"/>
    </row>
    <row r="1095" spans="1:39" s="23" customFormat="1">
      <c r="A1095" s="52"/>
      <c r="B1095" s="52"/>
      <c r="F1095" s="54"/>
      <c r="T1095" s="55"/>
      <c r="U1095" s="54"/>
      <c r="AM1095" s="53"/>
    </row>
    <row r="1096" spans="1:39" s="23" customFormat="1">
      <c r="A1096" s="52"/>
      <c r="B1096" s="52"/>
      <c r="F1096" s="54"/>
      <c r="T1096" s="55"/>
      <c r="U1096" s="54"/>
      <c r="AM1096" s="53"/>
    </row>
    <row r="1097" spans="1:39" s="23" customFormat="1">
      <c r="A1097" s="52"/>
      <c r="B1097" s="52"/>
      <c r="F1097" s="54"/>
      <c r="T1097" s="55"/>
      <c r="U1097" s="54"/>
      <c r="AM1097" s="53"/>
    </row>
    <row r="1098" spans="1:39" s="23" customFormat="1">
      <c r="A1098" s="52"/>
      <c r="B1098" s="52"/>
      <c r="F1098" s="54"/>
      <c r="T1098" s="55"/>
      <c r="U1098" s="54"/>
      <c r="AM1098" s="53"/>
    </row>
    <row r="1099" spans="1:39" s="23" customFormat="1">
      <c r="A1099" s="52"/>
      <c r="B1099" s="52"/>
      <c r="F1099" s="54"/>
      <c r="T1099" s="55"/>
      <c r="U1099" s="54"/>
      <c r="AM1099" s="53"/>
    </row>
    <row r="1100" spans="1:39" s="23" customFormat="1">
      <c r="A1100" s="52"/>
      <c r="B1100" s="52"/>
      <c r="F1100" s="54"/>
      <c r="T1100" s="55"/>
      <c r="U1100" s="54"/>
      <c r="AM1100" s="53"/>
    </row>
    <row r="1101" spans="1:39" s="23" customFormat="1">
      <c r="A1101" s="52"/>
      <c r="B1101" s="52"/>
      <c r="F1101" s="54"/>
      <c r="T1101" s="55"/>
      <c r="U1101" s="54"/>
      <c r="AM1101" s="53"/>
    </row>
    <row r="1102" spans="1:39" s="23" customFormat="1">
      <c r="A1102" s="52"/>
      <c r="B1102" s="52"/>
      <c r="F1102" s="54"/>
      <c r="T1102" s="55"/>
      <c r="U1102" s="54"/>
      <c r="AM1102" s="53"/>
    </row>
    <row r="1103" spans="1:39" s="23" customFormat="1">
      <c r="A1103" s="52"/>
      <c r="B1103" s="52"/>
      <c r="F1103" s="54"/>
      <c r="T1103" s="55"/>
      <c r="U1103" s="54"/>
      <c r="AM1103" s="53"/>
    </row>
    <row r="1104" spans="1:39" s="23" customFormat="1">
      <c r="A1104" s="52"/>
      <c r="B1104" s="52"/>
      <c r="F1104" s="54"/>
      <c r="T1104" s="55"/>
      <c r="U1104" s="54"/>
      <c r="AM1104" s="53"/>
    </row>
    <row r="1105" spans="1:39" s="23" customFormat="1">
      <c r="A1105" s="52"/>
      <c r="B1105" s="52"/>
      <c r="F1105" s="54"/>
      <c r="T1105" s="55"/>
      <c r="U1105" s="54"/>
      <c r="AM1105" s="53"/>
    </row>
    <row r="1106" spans="1:39" s="23" customFormat="1">
      <c r="A1106" s="52"/>
      <c r="B1106" s="52"/>
      <c r="F1106" s="54"/>
      <c r="T1106" s="55"/>
      <c r="U1106" s="54"/>
      <c r="AM1106" s="53"/>
    </row>
    <row r="1107" spans="1:39" s="23" customFormat="1">
      <c r="A1107" s="52"/>
      <c r="B1107" s="52"/>
      <c r="F1107" s="54"/>
      <c r="T1107" s="55"/>
      <c r="U1107" s="54"/>
      <c r="AM1107" s="53"/>
    </row>
    <row r="1108" spans="1:39" s="23" customFormat="1">
      <c r="A1108" s="52"/>
      <c r="B1108" s="52"/>
      <c r="F1108" s="54"/>
      <c r="T1108" s="55"/>
      <c r="U1108" s="54"/>
      <c r="AM1108" s="53"/>
    </row>
    <row r="1109" spans="1:39" s="23" customFormat="1">
      <c r="A1109" s="52"/>
      <c r="B1109" s="52"/>
      <c r="F1109" s="54"/>
      <c r="T1109" s="55"/>
      <c r="U1109" s="54"/>
      <c r="AM1109" s="53"/>
    </row>
    <row r="1110" spans="1:39" s="23" customFormat="1">
      <c r="A1110" s="52"/>
      <c r="B1110" s="52"/>
      <c r="F1110" s="54"/>
      <c r="T1110" s="55"/>
      <c r="U1110" s="54"/>
      <c r="AM1110" s="53"/>
    </row>
    <row r="1111" spans="1:39" s="23" customFormat="1">
      <c r="A1111" s="52"/>
      <c r="B1111" s="52"/>
      <c r="F1111" s="54"/>
      <c r="T1111" s="55"/>
      <c r="U1111" s="54"/>
      <c r="AM1111" s="53"/>
    </row>
    <row r="1112" spans="1:39" s="23" customFormat="1">
      <c r="A1112" s="52"/>
      <c r="B1112" s="52"/>
      <c r="F1112" s="54"/>
      <c r="T1112" s="55"/>
      <c r="U1112" s="54"/>
      <c r="AM1112" s="53"/>
    </row>
    <row r="1113" spans="1:39" s="23" customFormat="1">
      <c r="A1113" s="52"/>
      <c r="B1113" s="52"/>
      <c r="F1113" s="54"/>
      <c r="T1113" s="55"/>
      <c r="U1113" s="54"/>
      <c r="AM1113" s="53"/>
    </row>
    <row r="1114" spans="1:39" s="23" customFormat="1">
      <c r="A1114" s="52"/>
      <c r="B1114" s="52"/>
      <c r="F1114" s="54"/>
      <c r="T1114" s="55"/>
      <c r="U1114" s="54"/>
      <c r="AM1114" s="53"/>
    </row>
    <row r="1115" spans="1:39" s="23" customFormat="1">
      <c r="A1115" s="52"/>
      <c r="B1115" s="52"/>
      <c r="F1115" s="54"/>
      <c r="T1115" s="55"/>
      <c r="U1115" s="54"/>
      <c r="AM1115" s="53"/>
    </row>
    <row r="1116" spans="1:39" s="23" customFormat="1">
      <c r="A1116" s="52"/>
      <c r="B1116" s="52"/>
      <c r="F1116" s="54"/>
      <c r="T1116" s="55"/>
      <c r="U1116" s="54"/>
      <c r="AM1116" s="53"/>
    </row>
    <row r="1117" spans="1:39" s="23" customFormat="1">
      <c r="A1117" s="52"/>
      <c r="B1117" s="52"/>
      <c r="F1117" s="54"/>
      <c r="T1117" s="55"/>
      <c r="U1117" s="54"/>
      <c r="AM1117" s="53"/>
    </row>
    <row r="1118" spans="1:39" s="23" customFormat="1">
      <c r="A1118" s="52"/>
      <c r="B1118" s="52"/>
      <c r="F1118" s="54"/>
      <c r="T1118" s="55"/>
      <c r="U1118" s="54"/>
      <c r="AM1118" s="53"/>
    </row>
    <row r="1119" spans="1:39" s="23" customFormat="1">
      <c r="A1119" s="52"/>
      <c r="B1119" s="52"/>
      <c r="F1119" s="54"/>
      <c r="T1119" s="55"/>
      <c r="U1119" s="54"/>
      <c r="AM1119" s="53"/>
    </row>
    <row r="1120" spans="1:39" s="23" customFormat="1">
      <c r="A1120" s="52"/>
      <c r="B1120" s="52"/>
      <c r="F1120" s="54"/>
      <c r="T1120" s="55"/>
      <c r="U1120" s="54"/>
      <c r="AM1120" s="53"/>
    </row>
    <row r="1121" spans="1:39" s="23" customFormat="1">
      <c r="A1121" s="52"/>
      <c r="B1121" s="52"/>
      <c r="F1121" s="54"/>
      <c r="T1121" s="55"/>
      <c r="U1121" s="54"/>
      <c r="AM1121" s="53"/>
    </row>
    <row r="1122" spans="1:39" s="23" customFormat="1">
      <c r="A1122" s="52"/>
      <c r="B1122" s="52"/>
      <c r="F1122" s="54"/>
      <c r="T1122" s="55"/>
      <c r="U1122" s="54"/>
      <c r="AM1122" s="53"/>
    </row>
    <row r="1123" spans="1:39" s="23" customFormat="1">
      <c r="A1123" s="52"/>
      <c r="B1123" s="52"/>
      <c r="F1123" s="54"/>
      <c r="T1123" s="55"/>
      <c r="U1123" s="54"/>
      <c r="AM1123" s="53"/>
    </row>
    <row r="1124" spans="1:39" s="23" customFormat="1">
      <c r="A1124" s="52"/>
      <c r="B1124" s="52"/>
      <c r="F1124" s="54"/>
      <c r="T1124" s="55"/>
      <c r="U1124" s="54"/>
      <c r="AM1124" s="53"/>
    </row>
    <row r="1125" spans="1:39" s="23" customFormat="1">
      <c r="A1125" s="52"/>
      <c r="B1125" s="52"/>
      <c r="F1125" s="54"/>
      <c r="T1125" s="55"/>
      <c r="U1125" s="54"/>
      <c r="AM1125" s="53"/>
    </row>
    <row r="1126" spans="1:39" s="23" customFormat="1">
      <c r="A1126" s="52"/>
      <c r="B1126" s="52"/>
      <c r="F1126" s="54"/>
      <c r="T1126" s="55"/>
      <c r="U1126" s="54"/>
      <c r="AM1126" s="53"/>
    </row>
    <row r="1127" spans="1:39" s="23" customFormat="1">
      <c r="A1127" s="52"/>
      <c r="B1127" s="52"/>
      <c r="F1127" s="54"/>
      <c r="T1127" s="55"/>
      <c r="U1127" s="54"/>
      <c r="AM1127" s="53"/>
    </row>
    <row r="1128" spans="1:39" s="23" customFormat="1">
      <c r="A1128" s="52"/>
      <c r="B1128" s="52"/>
      <c r="F1128" s="54"/>
      <c r="T1128" s="55"/>
      <c r="U1128" s="54"/>
      <c r="AM1128" s="53"/>
    </row>
    <row r="1129" spans="1:39" s="23" customFormat="1">
      <c r="A1129" s="52"/>
      <c r="B1129" s="52"/>
      <c r="F1129" s="54"/>
      <c r="T1129" s="55"/>
      <c r="U1129" s="54"/>
      <c r="AM1129" s="53"/>
    </row>
    <row r="1130" spans="1:39" s="23" customFormat="1">
      <c r="A1130" s="52"/>
      <c r="B1130" s="52"/>
      <c r="F1130" s="54"/>
      <c r="T1130" s="55"/>
      <c r="U1130" s="54"/>
      <c r="AM1130" s="53"/>
    </row>
    <row r="1131" spans="1:39" s="23" customFormat="1">
      <c r="A1131" s="52"/>
      <c r="B1131" s="52"/>
      <c r="F1131" s="54"/>
      <c r="T1131" s="55"/>
      <c r="U1131" s="54"/>
      <c r="AM1131" s="53"/>
    </row>
    <row r="1132" spans="1:39" s="23" customFormat="1">
      <c r="A1132" s="52"/>
      <c r="B1132" s="52"/>
      <c r="F1132" s="54"/>
      <c r="T1132" s="55"/>
      <c r="U1132" s="54"/>
      <c r="AM1132" s="53"/>
    </row>
    <row r="1133" spans="1:39" s="23" customFormat="1">
      <c r="A1133" s="52"/>
      <c r="B1133" s="52"/>
      <c r="F1133" s="54"/>
      <c r="T1133" s="55"/>
      <c r="U1133" s="54"/>
      <c r="AM1133" s="53"/>
    </row>
    <row r="1134" spans="1:39" s="23" customFormat="1">
      <c r="A1134" s="52"/>
      <c r="B1134" s="52"/>
      <c r="F1134" s="54"/>
      <c r="T1134" s="55"/>
      <c r="U1134" s="54"/>
      <c r="AM1134" s="53"/>
    </row>
    <row r="1135" spans="1:39" s="23" customFormat="1">
      <c r="A1135" s="52"/>
      <c r="B1135" s="52"/>
      <c r="F1135" s="54"/>
      <c r="T1135" s="55"/>
      <c r="U1135" s="54"/>
      <c r="AM1135" s="53"/>
    </row>
    <row r="1136" spans="1:39" s="23" customFormat="1">
      <c r="A1136" s="52"/>
      <c r="B1136" s="52"/>
      <c r="F1136" s="54"/>
      <c r="T1136" s="55"/>
      <c r="U1136" s="54"/>
      <c r="AM1136" s="53"/>
    </row>
    <row r="1137" spans="1:39" s="23" customFormat="1">
      <c r="A1137" s="52"/>
      <c r="B1137" s="52"/>
      <c r="F1137" s="54"/>
      <c r="T1137" s="55"/>
      <c r="U1137" s="54"/>
      <c r="AM1137" s="53"/>
    </row>
    <row r="1138" spans="1:39" s="23" customFormat="1">
      <c r="A1138" s="52"/>
      <c r="B1138" s="52"/>
      <c r="F1138" s="54"/>
      <c r="T1138" s="55"/>
      <c r="U1138" s="54"/>
      <c r="AM1138" s="53"/>
    </row>
    <row r="1139" spans="1:39" s="23" customFormat="1">
      <c r="A1139" s="52"/>
      <c r="B1139" s="52"/>
      <c r="F1139" s="54"/>
      <c r="T1139" s="55"/>
      <c r="U1139" s="54"/>
      <c r="AM1139" s="53"/>
    </row>
    <row r="1140" spans="1:39" s="23" customFormat="1">
      <c r="A1140" s="52"/>
      <c r="B1140" s="52"/>
      <c r="F1140" s="54"/>
      <c r="T1140" s="55"/>
      <c r="U1140" s="54"/>
      <c r="AM1140" s="53"/>
    </row>
    <row r="1141" spans="1:39" s="23" customFormat="1">
      <c r="A1141" s="52"/>
      <c r="B1141" s="52"/>
      <c r="F1141" s="54"/>
      <c r="T1141" s="55"/>
      <c r="U1141" s="54"/>
      <c r="AM1141" s="53"/>
    </row>
    <row r="1142" spans="1:39" s="23" customFormat="1">
      <c r="A1142" s="52"/>
      <c r="B1142" s="52"/>
      <c r="F1142" s="54"/>
      <c r="T1142" s="55"/>
      <c r="U1142" s="54"/>
      <c r="AM1142" s="53"/>
    </row>
    <row r="1143" spans="1:39" s="23" customFormat="1">
      <c r="A1143" s="52"/>
      <c r="B1143" s="52"/>
      <c r="F1143" s="54"/>
      <c r="T1143" s="55"/>
      <c r="U1143" s="54"/>
      <c r="AM1143" s="53"/>
    </row>
    <row r="1144" spans="1:39" s="23" customFormat="1">
      <c r="A1144" s="52"/>
      <c r="B1144" s="52"/>
      <c r="F1144" s="54"/>
      <c r="T1144" s="55"/>
      <c r="U1144" s="54"/>
      <c r="AM1144" s="53"/>
    </row>
    <row r="1145" spans="1:39" s="23" customFormat="1">
      <c r="A1145" s="52"/>
      <c r="B1145" s="52"/>
      <c r="F1145" s="54"/>
      <c r="T1145" s="55"/>
      <c r="U1145" s="54"/>
      <c r="AM1145" s="53"/>
    </row>
    <row r="1146" spans="1:39" s="23" customFormat="1">
      <c r="A1146" s="52"/>
      <c r="B1146" s="52"/>
      <c r="F1146" s="54"/>
      <c r="T1146" s="55"/>
      <c r="U1146" s="54"/>
      <c r="AM1146" s="53"/>
    </row>
    <row r="1147" spans="1:39" s="23" customFormat="1">
      <c r="A1147" s="52"/>
      <c r="B1147" s="52"/>
      <c r="F1147" s="54"/>
      <c r="T1147" s="55"/>
      <c r="U1147" s="54"/>
      <c r="AM1147" s="53"/>
    </row>
    <row r="1148" spans="1:39" s="23" customFormat="1">
      <c r="A1148" s="52"/>
      <c r="B1148" s="52"/>
      <c r="F1148" s="54"/>
      <c r="T1148" s="55"/>
      <c r="U1148" s="54"/>
      <c r="AM1148" s="53"/>
    </row>
    <row r="1149" spans="1:39" s="23" customFormat="1">
      <c r="A1149" s="52"/>
      <c r="B1149" s="52"/>
      <c r="F1149" s="54"/>
      <c r="T1149" s="55"/>
      <c r="U1149" s="54"/>
      <c r="AM1149" s="53"/>
    </row>
    <row r="1150" spans="1:39" s="23" customFormat="1">
      <c r="A1150" s="52"/>
      <c r="B1150" s="52"/>
      <c r="F1150" s="54"/>
      <c r="T1150" s="55"/>
      <c r="U1150" s="54"/>
      <c r="AM1150" s="53"/>
    </row>
    <row r="1151" spans="1:39" s="23" customFormat="1">
      <c r="A1151" s="52"/>
      <c r="B1151" s="52"/>
      <c r="F1151" s="54"/>
      <c r="T1151" s="55"/>
      <c r="U1151" s="54"/>
      <c r="AM1151" s="53"/>
    </row>
    <row r="1152" spans="1:39" s="23" customFormat="1">
      <c r="A1152" s="52"/>
      <c r="B1152" s="52"/>
      <c r="F1152" s="54"/>
      <c r="T1152" s="55"/>
      <c r="U1152" s="54"/>
      <c r="AM1152" s="53"/>
    </row>
    <row r="1153" spans="1:39" s="23" customFormat="1">
      <c r="A1153" s="52"/>
      <c r="B1153" s="52"/>
      <c r="F1153" s="54"/>
      <c r="T1153" s="55"/>
      <c r="U1153" s="54"/>
      <c r="AM1153" s="53"/>
    </row>
    <row r="1154" spans="1:39" s="23" customFormat="1">
      <c r="A1154" s="52"/>
      <c r="B1154" s="52"/>
      <c r="F1154" s="54"/>
      <c r="T1154" s="55"/>
      <c r="U1154" s="54"/>
      <c r="AM1154" s="53"/>
    </row>
    <row r="1155" spans="1:39" s="23" customFormat="1">
      <c r="A1155" s="52"/>
      <c r="B1155" s="52"/>
      <c r="F1155" s="54"/>
      <c r="T1155" s="55"/>
      <c r="U1155" s="54"/>
      <c r="AM1155" s="53"/>
    </row>
    <row r="1156" spans="1:39" s="23" customFormat="1">
      <c r="A1156" s="52"/>
      <c r="B1156" s="52"/>
      <c r="F1156" s="54"/>
      <c r="T1156" s="55"/>
      <c r="U1156" s="54"/>
      <c r="AM1156" s="53"/>
    </row>
    <row r="1157" spans="1:39" s="23" customFormat="1">
      <c r="A1157" s="52"/>
      <c r="B1157" s="52"/>
      <c r="F1157" s="54"/>
      <c r="T1157" s="55"/>
      <c r="U1157" s="54"/>
      <c r="AM1157" s="53"/>
    </row>
    <row r="1158" spans="1:39" s="23" customFormat="1">
      <c r="A1158" s="52"/>
      <c r="B1158" s="52"/>
      <c r="F1158" s="54"/>
      <c r="T1158" s="55"/>
      <c r="U1158" s="54"/>
      <c r="AM1158" s="53"/>
    </row>
    <row r="1159" spans="1:39" s="23" customFormat="1">
      <c r="A1159" s="52"/>
      <c r="B1159" s="52"/>
      <c r="F1159" s="54"/>
      <c r="T1159" s="55"/>
      <c r="U1159" s="54"/>
      <c r="AM1159" s="53"/>
    </row>
    <row r="1160" spans="1:39" s="23" customFormat="1">
      <c r="A1160" s="52"/>
      <c r="B1160" s="52"/>
      <c r="F1160" s="54"/>
      <c r="T1160" s="55"/>
      <c r="U1160" s="54"/>
      <c r="AM1160" s="53"/>
    </row>
    <row r="1161" spans="1:39" s="23" customFormat="1">
      <c r="A1161" s="52"/>
      <c r="B1161" s="52"/>
      <c r="F1161" s="54"/>
      <c r="T1161" s="55"/>
      <c r="U1161" s="54"/>
      <c r="AM1161" s="53"/>
    </row>
    <row r="1162" spans="1:39" s="23" customFormat="1">
      <c r="A1162" s="52"/>
      <c r="B1162" s="52"/>
      <c r="F1162" s="54"/>
      <c r="T1162" s="55"/>
      <c r="U1162" s="54"/>
      <c r="AM1162" s="53"/>
    </row>
    <row r="1163" spans="1:39" s="23" customFormat="1">
      <c r="A1163" s="52"/>
      <c r="B1163" s="52"/>
      <c r="F1163" s="54"/>
      <c r="T1163" s="55"/>
      <c r="U1163" s="54"/>
      <c r="AM1163" s="53"/>
    </row>
    <row r="1164" spans="1:39" s="23" customFormat="1">
      <c r="A1164" s="52"/>
      <c r="B1164" s="52"/>
      <c r="F1164" s="54"/>
      <c r="T1164" s="55"/>
      <c r="U1164" s="54"/>
      <c r="AM1164" s="53"/>
    </row>
    <row r="1165" spans="1:39" s="23" customFormat="1">
      <c r="A1165" s="52"/>
      <c r="B1165" s="52"/>
      <c r="F1165" s="54"/>
      <c r="T1165" s="55"/>
      <c r="U1165" s="54"/>
      <c r="AM1165" s="53"/>
    </row>
    <row r="1166" spans="1:39" s="23" customFormat="1">
      <c r="A1166" s="52"/>
      <c r="B1166" s="52"/>
      <c r="F1166" s="54"/>
      <c r="T1166" s="55"/>
      <c r="U1166" s="54"/>
      <c r="AM1166" s="53"/>
    </row>
    <row r="1167" spans="1:39" s="23" customFormat="1">
      <c r="A1167" s="52"/>
      <c r="B1167" s="52"/>
      <c r="F1167" s="54"/>
      <c r="T1167" s="55"/>
      <c r="U1167" s="54"/>
      <c r="AM1167" s="53"/>
    </row>
    <row r="1168" spans="1:39" s="23" customFormat="1">
      <c r="A1168" s="52"/>
      <c r="B1168" s="52"/>
      <c r="F1168" s="54"/>
      <c r="T1168" s="55"/>
      <c r="U1168" s="54"/>
      <c r="AM1168" s="53"/>
    </row>
    <row r="1169" spans="1:39" s="23" customFormat="1">
      <c r="A1169" s="52"/>
      <c r="B1169" s="52"/>
      <c r="F1169" s="54"/>
      <c r="T1169" s="55"/>
      <c r="U1169" s="54"/>
      <c r="AM1169" s="53"/>
    </row>
    <row r="1170" spans="1:39" s="23" customFormat="1">
      <c r="A1170" s="52"/>
      <c r="B1170" s="52"/>
      <c r="F1170" s="54"/>
      <c r="T1170" s="55"/>
      <c r="U1170" s="54"/>
      <c r="AM1170" s="53"/>
    </row>
    <row r="1171" spans="1:39" s="23" customFormat="1">
      <c r="A1171" s="52"/>
      <c r="B1171" s="52"/>
      <c r="F1171" s="54"/>
      <c r="T1171" s="55"/>
      <c r="U1171" s="54"/>
      <c r="AM1171" s="53"/>
    </row>
    <row r="1172" spans="1:39" s="23" customFormat="1">
      <c r="A1172" s="52"/>
      <c r="B1172" s="52"/>
      <c r="F1172" s="54"/>
      <c r="T1172" s="55"/>
      <c r="U1172" s="54"/>
      <c r="AM1172" s="53"/>
    </row>
    <row r="1173" spans="1:39" s="23" customFormat="1">
      <c r="A1173" s="52"/>
      <c r="B1173" s="52"/>
      <c r="F1173" s="54"/>
      <c r="T1173" s="55"/>
      <c r="U1173" s="54"/>
      <c r="AM1173" s="53"/>
    </row>
    <row r="1174" spans="1:39" s="23" customFormat="1">
      <c r="A1174" s="52"/>
      <c r="B1174" s="52"/>
      <c r="F1174" s="54"/>
      <c r="T1174" s="55"/>
      <c r="U1174" s="54"/>
      <c r="AM1174" s="53"/>
    </row>
    <row r="1175" spans="1:39" s="23" customFormat="1">
      <c r="A1175" s="52"/>
      <c r="B1175" s="52"/>
      <c r="F1175" s="54"/>
      <c r="T1175" s="55"/>
      <c r="U1175" s="54"/>
      <c r="AM1175" s="53"/>
    </row>
    <row r="1176" spans="1:39" s="23" customFormat="1">
      <c r="A1176" s="52"/>
      <c r="B1176" s="52"/>
      <c r="F1176" s="54"/>
      <c r="T1176" s="55"/>
      <c r="U1176" s="54"/>
      <c r="AM1176" s="53"/>
    </row>
    <row r="1177" spans="1:39" s="23" customFormat="1">
      <c r="A1177" s="52"/>
      <c r="B1177" s="52"/>
      <c r="F1177" s="54"/>
      <c r="T1177" s="55"/>
      <c r="U1177" s="54"/>
      <c r="AM1177" s="53"/>
    </row>
    <row r="1178" spans="1:39" s="23" customFormat="1">
      <c r="A1178" s="52"/>
      <c r="B1178" s="52"/>
      <c r="F1178" s="54"/>
      <c r="T1178" s="55"/>
      <c r="U1178" s="54"/>
      <c r="AM1178" s="53"/>
    </row>
    <row r="1179" spans="1:39" s="23" customFormat="1">
      <c r="A1179" s="52"/>
      <c r="B1179" s="52"/>
      <c r="F1179" s="54"/>
      <c r="T1179" s="55"/>
      <c r="U1179" s="54"/>
      <c r="AM1179" s="53"/>
    </row>
    <row r="1180" spans="1:39" s="23" customFormat="1">
      <c r="A1180" s="52"/>
      <c r="B1180" s="52"/>
      <c r="F1180" s="54"/>
      <c r="T1180" s="55"/>
      <c r="U1180" s="54"/>
      <c r="AM1180" s="53"/>
    </row>
    <row r="1181" spans="1:39" s="23" customFormat="1">
      <c r="A1181" s="52"/>
      <c r="B1181" s="52"/>
      <c r="F1181" s="54"/>
      <c r="T1181" s="55"/>
      <c r="U1181" s="54"/>
      <c r="AM1181" s="53"/>
    </row>
    <row r="1182" spans="1:39" s="23" customFormat="1">
      <c r="A1182" s="52"/>
      <c r="B1182" s="52"/>
      <c r="F1182" s="54"/>
      <c r="T1182" s="55"/>
      <c r="U1182" s="54"/>
      <c r="AM1182" s="53"/>
    </row>
    <row r="1183" spans="1:39" s="23" customFormat="1">
      <c r="A1183" s="52"/>
      <c r="B1183" s="52"/>
      <c r="F1183" s="54"/>
      <c r="T1183" s="55"/>
      <c r="U1183" s="54"/>
      <c r="AM1183" s="53"/>
    </row>
    <row r="1184" spans="1:39" s="23" customFormat="1">
      <c r="A1184" s="52"/>
      <c r="B1184" s="52"/>
      <c r="F1184" s="54"/>
      <c r="T1184" s="55"/>
      <c r="U1184" s="54"/>
      <c r="AM1184" s="53"/>
    </row>
    <row r="1185" spans="1:39" s="23" customFormat="1">
      <c r="A1185" s="52"/>
      <c r="B1185" s="52"/>
      <c r="F1185" s="54"/>
      <c r="T1185" s="55"/>
      <c r="U1185" s="54"/>
      <c r="AM1185" s="53"/>
    </row>
    <row r="1186" spans="1:39" s="23" customFormat="1">
      <c r="A1186" s="52"/>
      <c r="B1186" s="52"/>
      <c r="F1186" s="54"/>
      <c r="T1186" s="55"/>
      <c r="U1186" s="54"/>
      <c r="AM1186" s="53"/>
    </row>
    <row r="1187" spans="1:39" s="23" customFormat="1">
      <c r="A1187" s="52"/>
      <c r="B1187" s="52"/>
      <c r="F1187" s="54"/>
      <c r="T1187" s="55"/>
      <c r="U1187" s="54"/>
      <c r="AM1187" s="53"/>
    </row>
    <row r="1188" spans="1:39" s="23" customFormat="1">
      <c r="A1188" s="52"/>
      <c r="B1188" s="52"/>
      <c r="F1188" s="54"/>
      <c r="T1188" s="55"/>
      <c r="U1188" s="54"/>
      <c r="AM1188" s="53"/>
    </row>
    <row r="1189" spans="1:39" s="23" customFormat="1">
      <c r="A1189" s="52"/>
      <c r="B1189" s="52"/>
      <c r="F1189" s="54"/>
      <c r="T1189" s="55"/>
      <c r="U1189" s="54"/>
      <c r="AM1189" s="53"/>
    </row>
    <row r="1190" spans="1:39" s="23" customFormat="1">
      <c r="A1190" s="52"/>
      <c r="B1190" s="52"/>
      <c r="F1190" s="54"/>
      <c r="T1190" s="55"/>
      <c r="U1190" s="54"/>
      <c r="AM1190" s="53"/>
    </row>
    <row r="1191" spans="1:39" s="23" customFormat="1">
      <c r="A1191" s="52"/>
      <c r="B1191" s="52"/>
      <c r="F1191" s="54"/>
      <c r="T1191" s="55"/>
      <c r="U1191" s="54"/>
      <c r="AM1191" s="53"/>
    </row>
    <row r="1192" spans="1:39" s="23" customFormat="1">
      <c r="A1192" s="52"/>
      <c r="B1192" s="52"/>
      <c r="F1192" s="54"/>
      <c r="T1192" s="55"/>
      <c r="U1192" s="54"/>
      <c r="AM1192" s="53"/>
    </row>
    <row r="1193" spans="1:39" s="23" customFormat="1">
      <c r="A1193" s="52"/>
      <c r="B1193" s="52"/>
      <c r="F1193" s="54"/>
      <c r="T1193" s="55"/>
      <c r="U1193" s="54"/>
      <c r="AM1193" s="53"/>
    </row>
    <row r="1194" spans="1:39" s="23" customFormat="1">
      <c r="A1194" s="52"/>
      <c r="B1194" s="52"/>
      <c r="F1194" s="54"/>
      <c r="T1194" s="55"/>
      <c r="U1194" s="54"/>
      <c r="AM1194" s="53"/>
    </row>
    <row r="1195" spans="1:39" s="23" customFormat="1">
      <c r="A1195" s="52"/>
      <c r="B1195" s="52"/>
      <c r="F1195" s="54"/>
      <c r="T1195" s="55"/>
      <c r="U1195" s="54"/>
      <c r="AM1195" s="53"/>
    </row>
    <row r="1196" spans="1:39" s="23" customFormat="1">
      <c r="A1196" s="52"/>
      <c r="B1196" s="52"/>
      <c r="F1196" s="54"/>
      <c r="T1196" s="55"/>
      <c r="U1196" s="54"/>
      <c r="AM1196" s="53"/>
    </row>
    <row r="1197" spans="1:39" s="23" customFormat="1">
      <c r="A1197" s="52"/>
      <c r="B1197" s="52"/>
      <c r="F1197" s="54"/>
      <c r="T1197" s="55"/>
      <c r="U1197" s="54"/>
      <c r="AM1197" s="53"/>
    </row>
    <row r="1198" spans="1:39" s="23" customFormat="1">
      <c r="A1198" s="52"/>
      <c r="B1198" s="52"/>
      <c r="F1198" s="54"/>
      <c r="T1198" s="55"/>
      <c r="U1198" s="54"/>
      <c r="AM1198" s="53"/>
    </row>
    <row r="1199" spans="1:39" s="23" customFormat="1">
      <c r="A1199" s="52"/>
      <c r="B1199" s="52"/>
      <c r="F1199" s="54"/>
      <c r="T1199" s="55"/>
      <c r="U1199" s="54"/>
      <c r="AM1199" s="53"/>
    </row>
    <row r="1200" spans="1:39" s="23" customFormat="1">
      <c r="A1200" s="52"/>
      <c r="B1200" s="52"/>
      <c r="F1200" s="54"/>
      <c r="T1200" s="55"/>
      <c r="U1200" s="54"/>
      <c r="AM1200" s="53"/>
    </row>
    <row r="1201" spans="1:39" s="23" customFormat="1">
      <c r="A1201" s="52"/>
      <c r="B1201" s="52"/>
      <c r="F1201" s="54"/>
      <c r="T1201" s="55"/>
      <c r="U1201" s="54"/>
      <c r="AM1201" s="53"/>
    </row>
    <row r="1202" spans="1:39" s="23" customFormat="1">
      <c r="A1202" s="52"/>
      <c r="B1202" s="52"/>
      <c r="F1202" s="54"/>
      <c r="T1202" s="55"/>
      <c r="U1202" s="54"/>
      <c r="AM1202" s="53"/>
    </row>
    <row r="1203" spans="1:39" s="23" customFormat="1">
      <c r="A1203" s="52"/>
      <c r="B1203" s="52"/>
      <c r="F1203" s="54"/>
      <c r="T1203" s="55"/>
      <c r="U1203" s="54"/>
      <c r="AM1203" s="53"/>
    </row>
    <row r="1204" spans="1:39" s="23" customFormat="1">
      <c r="A1204" s="52"/>
      <c r="B1204" s="52"/>
      <c r="F1204" s="54"/>
      <c r="T1204" s="55"/>
      <c r="U1204" s="54"/>
      <c r="AM1204" s="53"/>
    </row>
    <row r="1205" spans="1:39" s="23" customFormat="1">
      <c r="A1205" s="52"/>
      <c r="B1205" s="52"/>
      <c r="F1205" s="54"/>
      <c r="T1205" s="55"/>
      <c r="U1205" s="54"/>
      <c r="AM1205" s="53"/>
    </row>
    <row r="1206" spans="1:39" s="23" customFormat="1">
      <c r="A1206" s="52"/>
      <c r="B1206" s="52"/>
      <c r="F1206" s="54"/>
      <c r="T1206" s="55"/>
      <c r="U1206" s="54"/>
      <c r="AM1206" s="53"/>
    </row>
    <row r="1207" spans="1:39" s="23" customFormat="1">
      <c r="A1207" s="52"/>
      <c r="B1207" s="52"/>
      <c r="F1207" s="54"/>
      <c r="T1207" s="55"/>
      <c r="U1207" s="54"/>
      <c r="AM1207" s="53"/>
    </row>
    <row r="1208" spans="1:39" s="23" customFormat="1">
      <c r="A1208" s="52"/>
      <c r="B1208" s="52"/>
      <c r="F1208" s="54"/>
      <c r="T1208" s="55"/>
      <c r="U1208" s="54"/>
      <c r="AM1208" s="53"/>
    </row>
    <row r="1209" spans="1:39" s="23" customFormat="1">
      <c r="A1209" s="52"/>
      <c r="B1209" s="52"/>
      <c r="F1209" s="54"/>
      <c r="T1209" s="55"/>
      <c r="U1209" s="54"/>
      <c r="AM1209" s="53"/>
    </row>
    <row r="1210" spans="1:39" s="23" customFormat="1">
      <c r="A1210" s="52"/>
      <c r="B1210" s="52"/>
      <c r="F1210" s="54"/>
      <c r="T1210" s="55"/>
      <c r="U1210" s="54"/>
      <c r="AM1210" s="53"/>
    </row>
    <row r="1211" spans="1:39" s="23" customFormat="1">
      <c r="A1211" s="52"/>
      <c r="B1211" s="52"/>
      <c r="F1211" s="54"/>
      <c r="T1211" s="55"/>
      <c r="U1211" s="54"/>
      <c r="AM1211" s="53"/>
    </row>
    <row r="1212" spans="1:39" s="23" customFormat="1">
      <c r="A1212" s="52"/>
      <c r="B1212" s="52"/>
      <c r="F1212" s="54"/>
      <c r="T1212" s="55"/>
      <c r="U1212" s="54"/>
      <c r="AM1212" s="53"/>
    </row>
    <row r="1213" spans="1:39" s="23" customFormat="1">
      <c r="A1213" s="52"/>
      <c r="B1213" s="52"/>
      <c r="F1213" s="54"/>
      <c r="T1213" s="55"/>
      <c r="U1213" s="54"/>
      <c r="AM1213" s="53"/>
    </row>
    <row r="1214" spans="1:39" s="23" customFormat="1">
      <c r="A1214" s="52"/>
      <c r="B1214" s="52"/>
      <c r="F1214" s="54"/>
      <c r="T1214" s="55"/>
      <c r="U1214" s="54"/>
      <c r="AM1214" s="53"/>
    </row>
    <row r="1215" spans="1:39" s="23" customFormat="1">
      <c r="A1215" s="52"/>
      <c r="B1215" s="52"/>
      <c r="F1215" s="54"/>
      <c r="T1215" s="55"/>
      <c r="U1215" s="54"/>
      <c r="AM1215" s="53"/>
    </row>
    <row r="1216" spans="1:39" s="23" customFormat="1">
      <c r="A1216" s="52"/>
      <c r="B1216" s="52"/>
      <c r="F1216" s="54"/>
      <c r="T1216" s="55"/>
      <c r="U1216" s="54"/>
      <c r="AM1216" s="53"/>
    </row>
    <row r="1217" spans="1:39" s="23" customFormat="1">
      <c r="A1217" s="52"/>
      <c r="B1217" s="52"/>
      <c r="F1217" s="54"/>
      <c r="T1217" s="55"/>
      <c r="U1217" s="54"/>
      <c r="AM1217" s="53"/>
    </row>
    <row r="1218" spans="1:39" s="23" customFormat="1">
      <c r="A1218" s="52"/>
      <c r="B1218" s="52"/>
      <c r="F1218" s="54"/>
      <c r="T1218" s="55"/>
      <c r="U1218" s="54"/>
      <c r="AM1218" s="53"/>
    </row>
    <row r="1219" spans="1:39" s="23" customFormat="1">
      <c r="A1219" s="52"/>
      <c r="B1219" s="52"/>
      <c r="F1219" s="54"/>
      <c r="T1219" s="55"/>
      <c r="U1219" s="54"/>
      <c r="AM1219" s="53"/>
    </row>
    <row r="1220" spans="1:39" s="23" customFormat="1">
      <c r="A1220" s="52"/>
      <c r="B1220" s="52"/>
      <c r="F1220" s="54"/>
      <c r="T1220" s="55"/>
      <c r="U1220" s="54"/>
      <c r="AM1220" s="53"/>
    </row>
    <row r="1221" spans="1:39" s="23" customFormat="1">
      <c r="A1221" s="52"/>
      <c r="B1221" s="52"/>
      <c r="F1221" s="54"/>
      <c r="T1221" s="55"/>
      <c r="U1221" s="54"/>
      <c r="AM1221" s="53"/>
    </row>
    <row r="1222" spans="1:39" s="23" customFormat="1">
      <c r="A1222" s="52"/>
      <c r="B1222" s="52"/>
      <c r="F1222" s="54"/>
      <c r="T1222" s="55"/>
      <c r="U1222" s="54"/>
      <c r="AM1222" s="53"/>
    </row>
    <row r="1223" spans="1:39" s="23" customFormat="1">
      <c r="A1223" s="52"/>
      <c r="B1223" s="52"/>
      <c r="F1223" s="54"/>
      <c r="T1223" s="55"/>
      <c r="U1223" s="54"/>
      <c r="AM1223" s="53"/>
    </row>
    <row r="1224" spans="1:39" s="23" customFormat="1">
      <c r="A1224" s="52"/>
      <c r="B1224" s="52"/>
      <c r="F1224" s="54"/>
      <c r="T1224" s="55"/>
      <c r="U1224" s="54"/>
      <c r="AM1224" s="53"/>
    </row>
    <row r="1225" spans="1:39" s="23" customFormat="1">
      <c r="A1225" s="52"/>
      <c r="B1225" s="52"/>
      <c r="F1225" s="54"/>
      <c r="T1225" s="55"/>
      <c r="U1225" s="54"/>
      <c r="AM1225" s="53"/>
    </row>
    <row r="1226" spans="1:39" s="23" customFormat="1">
      <c r="A1226" s="52"/>
      <c r="B1226" s="52"/>
      <c r="F1226" s="54"/>
      <c r="T1226" s="55"/>
      <c r="U1226" s="54"/>
      <c r="AM1226" s="53"/>
    </row>
    <row r="1227" spans="1:39" s="23" customFormat="1">
      <c r="A1227" s="52"/>
      <c r="B1227" s="52"/>
      <c r="F1227" s="54"/>
      <c r="T1227" s="55"/>
      <c r="U1227" s="54"/>
      <c r="AM1227" s="53"/>
    </row>
    <row r="1228" spans="1:39" s="23" customFormat="1">
      <c r="A1228" s="52"/>
      <c r="B1228" s="52"/>
      <c r="F1228" s="54"/>
      <c r="T1228" s="55"/>
      <c r="U1228" s="54"/>
      <c r="AM1228" s="53"/>
    </row>
    <row r="1229" spans="1:39" s="23" customFormat="1">
      <c r="A1229" s="52"/>
      <c r="B1229" s="52"/>
      <c r="F1229" s="54"/>
      <c r="T1229" s="55"/>
      <c r="U1229" s="54"/>
      <c r="AM1229" s="53"/>
    </row>
    <row r="1230" spans="1:39" s="23" customFormat="1">
      <c r="A1230" s="52"/>
      <c r="B1230" s="52"/>
      <c r="F1230" s="54"/>
      <c r="T1230" s="55"/>
      <c r="U1230" s="54"/>
      <c r="AM1230" s="53"/>
    </row>
    <row r="1231" spans="1:39" s="23" customFormat="1">
      <c r="A1231" s="52"/>
      <c r="B1231" s="52"/>
      <c r="F1231" s="54"/>
      <c r="T1231" s="55"/>
      <c r="U1231" s="54"/>
      <c r="AM1231" s="53"/>
    </row>
    <row r="1232" spans="1:39" s="23" customFormat="1">
      <c r="A1232" s="52"/>
      <c r="B1232" s="52"/>
      <c r="F1232" s="54"/>
      <c r="T1232" s="55"/>
      <c r="U1232" s="54"/>
      <c r="AM1232" s="53"/>
    </row>
    <row r="1233" spans="1:39" s="23" customFormat="1">
      <c r="A1233" s="52"/>
      <c r="B1233" s="52"/>
      <c r="F1233" s="54"/>
      <c r="T1233" s="55"/>
      <c r="U1233" s="54"/>
      <c r="AM1233" s="53"/>
    </row>
    <row r="1234" spans="1:39" s="23" customFormat="1">
      <c r="A1234" s="52"/>
      <c r="B1234" s="52"/>
      <c r="F1234" s="54"/>
      <c r="T1234" s="55"/>
      <c r="U1234" s="54"/>
      <c r="AM1234" s="53"/>
    </row>
    <row r="1235" spans="1:39" s="23" customFormat="1">
      <c r="A1235" s="52"/>
      <c r="B1235" s="52"/>
      <c r="F1235" s="54"/>
      <c r="T1235" s="55"/>
      <c r="U1235" s="54"/>
      <c r="AM1235" s="53"/>
    </row>
    <row r="1236" spans="1:39" s="23" customFormat="1">
      <c r="A1236" s="52"/>
      <c r="B1236" s="52"/>
      <c r="F1236" s="54"/>
      <c r="T1236" s="55"/>
      <c r="U1236" s="54"/>
      <c r="AM1236" s="53"/>
    </row>
    <row r="1237" spans="1:39" s="23" customFormat="1">
      <c r="A1237" s="52"/>
      <c r="B1237" s="52"/>
      <c r="F1237" s="54"/>
      <c r="T1237" s="55"/>
      <c r="U1237" s="54"/>
      <c r="AM1237" s="53"/>
    </row>
    <row r="1238" spans="1:39" s="23" customFormat="1">
      <c r="A1238" s="52"/>
      <c r="B1238" s="52"/>
      <c r="F1238" s="54"/>
      <c r="T1238" s="55"/>
      <c r="U1238" s="54"/>
      <c r="AM1238" s="53"/>
    </row>
    <row r="1239" spans="1:39" s="23" customFormat="1">
      <c r="A1239" s="52"/>
      <c r="B1239" s="52"/>
      <c r="F1239" s="54"/>
      <c r="T1239" s="55"/>
      <c r="U1239" s="54"/>
      <c r="AM1239" s="53"/>
    </row>
    <row r="1240" spans="1:39" s="23" customFormat="1">
      <c r="A1240" s="1"/>
      <c r="B1240" s="1"/>
      <c r="C1240" s="3"/>
      <c r="D1240" s="3"/>
      <c r="E1240" s="3"/>
      <c r="F1240" s="58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59"/>
      <c r="U1240" s="58"/>
      <c r="AM1240" s="2"/>
    </row>
    <row r="1241" spans="1:39" s="23" customFormat="1">
      <c r="A1241" s="1"/>
      <c r="B1241" s="1"/>
      <c r="C1241" s="3"/>
      <c r="D1241" s="3"/>
      <c r="E1241" s="3"/>
      <c r="F1241" s="58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59"/>
      <c r="U1241" s="58"/>
      <c r="AM1241" s="2"/>
    </row>
    <row r="1242" spans="1:39" s="23" customFormat="1">
      <c r="A1242" s="1"/>
      <c r="B1242" s="1"/>
      <c r="C1242" s="3"/>
      <c r="D1242" s="3"/>
      <c r="E1242" s="3"/>
      <c r="F1242" s="58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59"/>
      <c r="U1242" s="58"/>
      <c r="AM1242" s="2"/>
    </row>
    <row r="1243" spans="1:39" s="23" customFormat="1">
      <c r="A1243" s="1"/>
      <c r="B1243" s="1"/>
      <c r="C1243" s="3"/>
      <c r="D1243" s="3"/>
      <c r="E1243" s="3"/>
      <c r="F1243" s="58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59"/>
      <c r="U1243" s="58"/>
      <c r="AM1243" s="2"/>
    </row>
    <row r="1244" spans="1:39" s="23" customFormat="1">
      <c r="A1244" s="1"/>
      <c r="B1244" s="1"/>
      <c r="C1244" s="3"/>
      <c r="D1244" s="3"/>
      <c r="E1244" s="3"/>
      <c r="F1244" s="58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59"/>
      <c r="U1244" s="58"/>
      <c r="AM1244" s="2"/>
    </row>
    <row r="1245" spans="1:39" s="23" customFormat="1">
      <c r="A1245" s="1"/>
      <c r="B1245" s="1"/>
      <c r="C1245" s="3"/>
      <c r="D1245" s="3"/>
      <c r="E1245" s="3"/>
      <c r="F1245" s="58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59"/>
      <c r="U1245" s="58"/>
      <c r="AM1245" s="2"/>
    </row>
    <row r="1246" spans="1:39" s="23" customFormat="1">
      <c r="A1246" s="1"/>
      <c r="B1246" s="1"/>
      <c r="C1246" s="3"/>
      <c r="D1246" s="3"/>
      <c r="E1246" s="3"/>
      <c r="F1246" s="58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59"/>
      <c r="U1246" s="58"/>
      <c r="AM1246" s="2"/>
    </row>
    <row r="1247" spans="1:39" s="23" customFormat="1">
      <c r="A1247" s="1"/>
      <c r="B1247" s="1"/>
      <c r="C1247" s="3"/>
      <c r="D1247" s="3"/>
      <c r="E1247" s="3"/>
      <c r="F1247" s="58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59"/>
      <c r="U1247" s="58"/>
      <c r="AM1247" s="2"/>
    </row>
    <row r="1248" spans="1:39" s="23" customFormat="1">
      <c r="A1248" s="1"/>
      <c r="B1248" s="1"/>
      <c r="C1248" s="3"/>
      <c r="D1248" s="3"/>
      <c r="E1248" s="3"/>
      <c r="F1248" s="58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59"/>
      <c r="U1248" s="58"/>
      <c r="AM1248" s="2"/>
    </row>
    <row r="1249" spans="1:39" s="23" customFormat="1">
      <c r="A1249" s="1"/>
      <c r="B1249" s="1"/>
      <c r="C1249" s="3"/>
      <c r="D1249" s="3"/>
      <c r="E1249" s="3"/>
      <c r="F1249" s="58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59"/>
      <c r="U1249" s="58"/>
      <c r="AM1249" s="2"/>
    </row>
    <row r="1250" spans="1:39" s="23" customFormat="1">
      <c r="A1250" s="1"/>
      <c r="B1250" s="1"/>
      <c r="C1250" s="3"/>
      <c r="D1250" s="3"/>
      <c r="E1250" s="3"/>
      <c r="F1250" s="58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59"/>
      <c r="U1250" s="58"/>
      <c r="AM1250" s="2"/>
    </row>
    <row r="1251" spans="1:39" s="23" customFormat="1">
      <c r="A1251" s="1"/>
      <c r="B1251" s="1"/>
      <c r="C1251" s="3"/>
      <c r="D1251" s="3"/>
      <c r="E1251" s="3"/>
      <c r="F1251" s="58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59"/>
      <c r="U1251" s="58"/>
      <c r="AM1251" s="2"/>
    </row>
    <row r="1252" spans="1:39" s="3" customFormat="1">
      <c r="A1252" s="1"/>
      <c r="B1252" s="1"/>
      <c r="F1252" s="58"/>
      <c r="T1252" s="59"/>
      <c r="U1252" s="58"/>
      <c r="AM1252" s="2"/>
    </row>
    <row r="1253" spans="1:39" s="3" customFormat="1">
      <c r="A1253" s="1"/>
      <c r="B1253" s="1"/>
      <c r="F1253" s="58"/>
      <c r="T1253" s="59"/>
      <c r="U1253" s="58"/>
      <c r="AM1253" s="2"/>
    </row>
    <row r="1254" spans="1:39" s="3" customFormat="1">
      <c r="A1254" s="1"/>
      <c r="B1254" s="1"/>
      <c r="F1254" s="58"/>
      <c r="T1254" s="59"/>
      <c r="U1254" s="58"/>
      <c r="AM1254" s="2"/>
    </row>
    <row r="1255" spans="1:39" s="3" customFormat="1">
      <c r="A1255" s="1"/>
      <c r="B1255" s="1"/>
      <c r="F1255" s="58"/>
      <c r="T1255" s="59"/>
      <c r="U1255" s="58"/>
      <c r="AM1255" s="2"/>
    </row>
    <row r="1256" spans="1:39" s="3" customFormat="1">
      <c r="A1256" s="1"/>
      <c r="B1256" s="1"/>
      <c r="F1256" s="58"/>
      <c r="T1256" s="59"/>
      <c r="U1256" s="58"/>
      <c r="AM1256" s="2"/>
    </row>
    <row r="1257" spans="1:39" s="3" customFormat="1">
      <c r="A1257" s="1"/>
      <c r="B1257" s="1"/>
      <c r="F1257" s="58"/>
      <c r="T1257" s="59"/>
      <c r="U1257" s="58"/>
      <c r="AM1257" s="2"/>
    </row>
    <row r="1258" spans="1:39" s="3" customFormat="1">
      <c r="A1258" s="1"/>
      <c r="B1258" s="1"/>
      <c r="F1258" s="58"/>
      <c r="T1258" s="59"/>
      <c r="U1258" s="58"/>
      <c r="AM1258" s="2"/>
    </row>
    <row r="1259" spans="1:39" s="3" customFormat="1">
      <c r="A1259" s="1"/>
      <c r="B1259" s="1"/>
      <c r="F1259" s="58"/>
      <c r="T1259" s="59"/>
      <c r="U1259" s="58"/>
      <c r="AM1259" s="2"/>
    </row>
    <row r="1260" spans="1:39" s="3" customFormat="1">
      <c r="A1260" s="1"/>
      <c r="B1260" s="1"/>
      <c r="F1260" s="58"/>
      <c r="T1260" s="59"/>
      <c r="U1260" s="58"/>
      <c r="AM1260" s="2"/>
    </row>
    <row r="1261" spans="1:39" s="3" customFormat="1">
      <c r="A1261" s="1"/>
      <c r="B1261" s="1"/>
      <c r="F1261" s="58"/>
      <c r="T1261" s="59"/>
      <c r="U1261" s="58"/>
      <c r="AM1261" s="2"/>
    </row>
    <row r="1262" spans="1:39" s="3" customFormat="1">
      <c r="A1262" s="1"/>
      <c r="B1262" s="1"/>
      <c r="F1262" s="58"/>
      <c r="T1262" s="59"/>
      <c r="U1262" s="58"/>
      <c r="AM1262" s="2"/>
    </row>
    <row r="1263" spans="1:39" s="3" customFormat="1">
      <c r="A1263" s="1"/>
      <c r="B1263" s="1"/>
      <c r="F1263" s="58"/>
      <c r="T1263" s="59"/>
      <c r="U1263" s="58"/>
      <c r="AM1263" s="2"/>
    </row>
    <row r="1264" spans="1:39" s="3" customFormat="1">
      <c r="A1264" s="1"/>
      <c r="B1264" s="1"/>
      <c r="F1264" s="58"/>
      <c r="T1264" s="59"/>
      <c r="U1264" s="58"/>
      <c r="AM1264" s="2"/>
    </row>
    <row r="1265" spans="1:39" s="3" customFormat="1">
      <c r="A1265" s="1"/>
      <c r="B1265" s="1"/>
      <c r="F1265" s="58"/>
      <c r="T1265" s="59"/>
      <c r="U1265" s="58"/>
      <c r="AM1265" s="2"/>
    </row>
    <row r="1266" spans="1:39" s="3" customFormat="1">
      <c r="A1266" s="1"/>
      <c r="B1266" s="1"/>
      <c r="F1266" s="58"/>
      <c r="T1266" s="59"/>
      <c r="U1266" s="58"/>
      <c r="AM1266" s="2"/>
    </row>
    <row r="1267" spans="1:39" s="3" customFormat="1">
      <c r="A1267" s="1"/>
      <c r="B1267" s="1"/>
      <c r="F1267" s="58"/>
      <c r="T1267" s="59"/>
      <c r="U1267" s="58"/>
      <c r="AM1267" s="2"/>
    </row>
    <row r="1268" spans="1:39" s="3" customFormat="1">
      <c r="A1268" s="1"/>
      <c r="B1268" s="1"/>
      <c r="F1268" s="58"/>
      <c r="T1268" s="59"/>
      <c r="U1268" s="58"/>
      <c r="AM1268" s="2"/>
    </row>
    <row r="1269" spans="1:39" s="3" customFormat="1">
      <c r="A1269" s="1"/>
      <c r="B1269" s="1"/>
      <c r="F1269" s="58"/>
      <c r="T1269" s="59"/>
      <c r="U1269" s="58"/>
      <c r="AM1269" s="2"/>
    </row>
    <row r="1270" spans="1:39" s="3" customFormat="1">
      <c r="A1270" s="1"/>
      <c r="B1270" s="1"/>
      <c r="F1270" s="58"/>
      <c r="T1270" s="59"/>
      <c r="U1270" s="58"/>
      <c r="AM1270" s="2"/>
    </row>
    <row r="1271" spans="1:39" s="3" customFormat="1">
      <c r="A1271" s="1"/>
      <c r="B1271" s="1"/>
      <c r="F1271" s="58"/>
      <c r="T1271" s="59"/>
      <c r="U1271" s="58"/>
      <c r="AM1271" s="2"/>
    </row>
    <row r="1272" spans="1:39" s="3" customFormat="1">
      <c r="A1272" s="1"/>
      <c r="B1272" s="1"/>
      <c r="F1272" s="58"/>
      <c r="T1272" s="59"/>
      <c r="U1272" s="58"/>
      <c r="AM1272" s="2"/>
    </row>
    <row r="1273" spans="1:39" s="3" customFormat="1">
      <c r="A1273" s="1"/>
      <c r="B1273" s="1"/>
      <c r="F1273" s="58"/>
      <c r="T1273" s="59"/>
      <c r="U1273" s="58"/>
      <c r="AM1273" s="2"/>
    </row>
    <row r="1274" spans="1:39" s="3" customFormat="1">
      <c r="A1274" s="1"/>
      <c r="B1274" s="1"/>
      <c r="F1274" s="58"/>
      <c r="T1274" s="59"/>
      <c r="U1274" s="58"/>
      <c r="AM1274" s="2"/>
    </row>
    <row r="1275" spans="1:39" s="3" customFormat="1">
      <c r="A1275" s="1"/>
      <c r="B1275" s="1"/>
      <c r="F1275" s="58"/>
      <c r="T1275" s="59"/>
      <c r="U1275" s="58"/>
      <c r="AM1275" s="2"/>
    </row>
    <row r="1276" spans="1:39" s="3" customFormat="1">
      <c r="A1276" s="1"/>
      <c r="B1276" s="1"/>
      <c r="F1276" s="58"/>
      <c r="T1276" s="59"/>
      <c r="U1276" s="58"/>
      <c r="AM1276" s="2"/>
    </row>
    <row r="1277" spans="1:39" s="3" customFormat="1">
      <c r="A1277" s="1"/>
      <c r="B1277" s="1"/>
      <c r="F1277" s="58"/>
      <c r="T1277" s="59"/>
      <c r="U1277" s="58"/>
      <c r="AM1277" s="2"/>
    </row>
    <row r="1278" spans="1:39" s="3" customFormat="1">
      <c r="A1278" s="1"/>
      <c r="B1278" s="1"/>
      <c r="F1278" s="58"/>
      <c r="T1278" s="59"/>
      <c r="U1278" s="58"/>
      <c r="AM1278" s="2"/>
    </row>
    <row r="1279" spans="1:39" s="3" customFormat="1">
      <c r="A1279" s="1"/>
      <c r="B1279" s="1"/>
      <c r="F1279" s="58"/>
      <c r="T1279" s="59"/>
      <c r="U1279" s="58"/>
      <c r="AM1279" s="2"/>
    </row>
    <row r="1280" spans="1:39" s="3" customFormat="1">
      <c r="A1280" s="1"/>
      <c r="B1280" s="1"/>
      <c r="F1280" s="58"/>
      <c r="T1280" s="59"/>
      <c r="U1280" s="58"/>
      <c r="AM1280" s="2"/>
    </row>
    <row r="1281" spans="1:39" s="3" customFormat="1">
      <c r="A1281" s="1"/>
      <c r="B1281" s="1"/>
      <c r="F1281" s="58"/>
      <c r="T1281" s="59"/>
      <c r="U1281" s="58"/>
      <c r="AM1281" s="2"/>
    </row>
    <row r="1282" spans="1:39" s="3" customFormat="1">
      <c r="A1282" s="1"/>
      <c r="B1282" s="1"/>
      <c r="F1282" s="58"/>
      <c r="T1282" s="59"/>
      <c r="U1282" s="58"/>
      <c r="AM1282" s="2"/>
    </row>
    <row r="1283" spans="1:39" s="3" customFormat="1">
      <c r="A1283" s="1"/>
      <c r="B1283" s="1"/>
      <c r="F1283" s="58"/>
      <c r="T1283" s="59"/>
      <c r="U1283" s="58"/>
      <c r="AM1283" s="2"/>
    </row>
    <row r="1284" spans="1:39" s="3" customFormat="1">
      <c r="A1284" s="1"/>
      <c r="B1284" s="1"/>
      <c r="F1284" s="58"/>
      <c r="T1284" s="59"/>
      <c r="U1284" s="58"/>
      <c r="AM1284" s="2"/>
    </row>
    <row r="1285" spans="1:39" s="3" customFormat="1">
      <c r="A1285" s="1"/>
      <c r="B1285" s="1"/>
      <c r="F1285" s="58"/>
      <c r="T1285" s="59"/>
      <c r="U1285" s="58"/>
      <c r="AM1285" s="2"/>
    </row>
    <row r="1286" spans="1:39" s="3" customFormat="1">
      <c r="A1286" s="1"/>
      <c r="B1286" s="1"/>
      <c r="F1286" s="58"/>
      <c r="T1286" s="59"/>
      <c r="U1286" s="58"/>
      <c r="AM1286" s="2"/>
    </row>
    <row r="1287" spans="1:39" s="3" customFormat="1">
      <c r="A1287" s="1"/>
      <c r="B1287" s="1"/>
      <c r="F1287" s="58"/>
      <c r="T1287" s="59"/>
      <c r="U1287" s="58"/>
      <c r="AM1287" s="2"/>
    </row>
    <row r="1288" spans="1:39" s="3" customFormat="1">
      <c r="A1288" s="1"/>
      <c r="B1288" s="1"/>
      <c r="F1288" s="58"/>
      <c r="T1288" s="59"/>
      <c r="U1288" s="58"/>
      <c r="AM1288" s="2"/>
    </row>
    <row r="1289" spans="1:39" s="3" customFormat="1">
      <c r="A1289" s="1"/>
      <c r="B1289" s="1"/>
      <c r="F1289" s="58"/>
      <c r="T1289" s="59"/>
      <c r="U1289" s="58"/>
      <c r="AM1289" s="2"/>
    </row>
    <row r="1290" spans="1:39" s="3" customFormat="1">
      <c r="A1290" s="1"/>
      <c r="B1290" s="1"/>
      <c r="F1290" s="58"/>
      <c r="T1290" s="59"/>
      <c r="U1290" s="58"/>
      <c r="AM1290" s="2"/>
    </row>
    <row r="1291" spans="1:39" s="3" customFormat="1">
      <c r="A1291" s="1"/>
      <c r="B1291" s="1"/>
      <c r="F1291" s="58"/>
      <c r="T1291" s="59"/>
      <c r="U1291" s="58"/>
      <c r="AM1291" s="2"/>
    </row>
    <row r="1292" spans="1:39" s="3" customFormat="1">
      <c r="A1292" s="1"/>
      <c r="B1292" s="1"/>
      <c r="F1292" s="58"/>
      <c r="T1292" s="59"/>
      <c r="U1292" s="58"/>
      <c r="AM1292" s="2"/>
    </row>
    <row r="1293" spans="1:39" s="3" customFormat="1">
      <c r="A1293" s="1"/>
      <c r="B1293" s="1"/>
      <c r="F1293" s="58"/>
      <c r="T1293" s="59"/>
      <c r="U1293" s="58"/>
      <c r="AM1293" s="2"/>
    </row>
    <row r="1294" spans="1:39" s="3" customFormat="1">
      <c r="A1294" s="1"/>
      <c r="B1294" s="1"/>
      <c r="F1294" s="58"/>
      <c r="T1294" s="59"/>
      <c r="U1294" s="58"/>
      <c r="AM1294" s="2"/>
    </row>
    <row r="1295" spans="1:39" s="3" customFormat="1">
      <c r="A1295" s="1"/>
      <c r="B1295" s="1"/>
      <c r="F1295" s="58"/>
      <c r="T1295" s="59"/>
      <c r="U1295" s="58"/>
      <c r="AM1295" s="2"/>
    </row>
    <row r="1296" spans="1:39" s="3" customFormat="1">
      <c r="A1296" s="1"/>
      <c r="B1296" s="1"/>
      <c r="F1296" s="58"/>
      <c r="T1296" s="59"/>
      <c r="U1296" s="58"/>
      <c r="AM1296" s="2"/>
    </row>
    <row r="1297" spans="1:39" s="3" customFormat="1">
      <c r="A1297" s="1"/>
      <c r="B1297" s="1"/>
      <c r="F1297" s="58"/>
      <c r="T1297" s="59"/>
      <c r="U1297" s="58"/>
      <c r="AM1297" s="2"/>
    </row>
    <row r="1298" spans="1:39" s="3" customFormat="1">
      <c r="A1298" s="1"/>
      <c r="B1298" s="1"/>
      <c r="F1298" s="58"/>
      <c r="T1298" s="59"/>
      <c r="U1298" s="58"/>
      <c r="AM1298" s="2"/>
    </row>
    <row r="1299" spans="1:39" s="3" customFormat="1">
      <c r="A1299" s="1"/>
      <c r="B1299" s="1"/>
      <c r="F1299" s="58"/>
      <c r="T1299" s="59"/>
      <c r="U1299" s="58"/>
      <c r="AM1299" s="2"/>
    </row>
    <row r="1300" spans="1:39" s="3" customFormat="1">
      <c r="A1300" s="1"/>
      <c r="B1300" s="1"/>
      <c r="F1300" s="58"/>
      <c r="T1300" s="59"/>
      <c r="U1300" s="58"/>
      <c r="AM1300" s="2"/>
    </row>
    <row r="1301" spans="1:39" s="3" customFormat="1">
      <c r="A1301" s="1"/>
      <c r="B1301" s="1"/>
      <c r="F1301" s="58"/>
      <c r="T1301" s="59"/>
      <c r="U1301" s="58"/>
      <c r="AM1301" s="2"/>
    </row>
    <row r="1302" spans="1:39" s="3" customFormat="1">
      <c r="A1302" s="1"/>
      <c r="B1302" s="1"/>
      <c r="F1302" s="58"/>
      <c r="T1302" s="59"/>
      <c r="U1302" s="58"/>
      <c r="AM1302" s="2"/>
    </row>
    <row r="1303" spans="1:39" s="3" customFormat="1">
      <c r="A1303" s="1"/>
      <c r="B1303" s="1"/>
      <c r="F1303" s="58"/>
      <c r="T1303" s="59"/>
      <c r="U1303" s="58"/>
      <c r="AM1303" s="2"/>
    </row>
    <row r="1304" spans="1:39" s="3" customFormat="1">
      <c r="A1304" s="1"/>
      <c r="B1304" s="1"/>
      <c r="F1304" s="58"/>
      <c r="T1304" s="59"/>
      <c r="U1304" s="58"/>
      <c r="AM1304" s="2"/>
    </row>
    <row r="1305" spans="1:39" s="3" customFormat="1">
      <c r="A1305" s="1"/>
      <c r="B1305" s="1"/>
      <c r="F1305" s="58"/>
      <c r="T1305" s="59"/>
      <c r="U1305" s="58"/>
      <c r="AM1305" s="2"/>
    </row>
    <row r="1306" spans="1:39" s="3" customFormat="1">
      <c r="A1306" s="1"/>
      <c r="B1306" s="1"/>
      <c r="F1306" s="58"/>
      <c r="T1306" s="59"/>
      <c r="U1306" s="58"/>
      <c r="AM1306" s="2"/>
    </row>
    <row r="1307" spans="1:39" s="3" customFormat="1">
      <c r="A1307" s="1"/>
      <c r="B1307" s="1"/>
      <c r="F1307" s="58"/>
      <c r="T1307" s="59"/>
      <c r="U1307" s="58"/>
      <c r="AM1307" s="2"/>
    </row>
    <row r="1308" spans="1:39" s="3" customFormat="1">
      <c r="A1308" s="1"/>
      <c r="B1308" s="1"/>
      <c r="F1308" s="58"/>
      <c r="T1308" s="59"/>
      <c r="U1308" s="58"/>
      <c r="AM1308" s="2"/>
    </row>
    <row r="1309" spans="1:39" s="3" customFormat="1">
      <c r="A1309" s="1"/>
      <c r="B1309" s="1"/>
      <c r="F1309" s="58"/>
      <c r="T1309" s="59"/>
      <c r="U1309" s="58"/>
      <c r="AM1309" s="2"/>
    </row>
    <row r="1310" spans="1:39" s="3" customFormat="1">
      <c r="A1310" s="1"/>
      <c r="B1310" s="1"/>
      <c r="F1310" s="58"/>
      <c r="T1310" s="59"/>
      <c r="U1310" s="58"/>
      <c r="AM1310" s="2"/>
    </row>
    <row r="1311" spans="1:39" s="3" customFormat="1">
      <c r="A1311" s="1"/>
      <c r="B1311" s="1"/>
      <c r="F1311" s="58"/>
      <c r="T1311" s="59"/>
      <c r="U1311" s="58"/>
      <c r="AM1311" s="2"/>
    </row>
    <row r="1312" spans="1:39" s="3" customFormat="1">
      <c r="A1312" s="1"/>
      <c r="B1312" s="1"/>
      <c r="F1312" s="58"/>
      <c r="T1312" s="59"/>
      <c r="U1312" s="58"/>
      <c r="AM1312" s="2"/>
    </row>
    <row r="1313" spans="1:39" s="3" customFormat="1">
      <c r="A1313" s="1"/>
      <c r="B1313" s="1"/>
      <c r="F1313" s="58"/>
      <c r="T1313" s="59"/>
      <c r="U1313" s="58"/>
      <c r="AM1313" s="2"/>
    </row>
    <row r="1314" spans="1:39" s="3" customFormat="1">
      <c r="A1314" s="1"/>
      <c r="B1314" s="1"/>
      <c r="F1314" s="58"/>
      <c r="T1314" s="59"/>
      <c r="U1314" s="58"/>
      <c r="AM1314" s="2"/>
    </row>
    <row r="1315" spans="1:39" s="3" customFormat="1">
      <c r="A1315" s="1"/>
      <c r="B1315" s="1"/>
      <c r="F1315" s="58"/>
      <c r="T1315" s="59"/>
      <c r="U1315" s="58"/>
      <c r="AM1315" s="2"/>
    </row>
    <row r="1316" spans="1:39" s="3" customFormat="1">
      <c r="A1316" s="1"/>
      <c r="B1316" s="1"/>
      <c r="F1316" s="58"/>
      <c r="T1316" s="59"/>
      <c r="U1316" s="58"/>
      <c r="AM1316" s="2"/>
    </row>
    <row r="1317" spans="1:39" s="3" customFormat="1">
      <c r="A1317" s="1"/>
      <c r="B1317" s="1"/>
      <c r="F1317" s="58"/>
      <c r="T1317" s="59"/>
      <c r="U1317" s="58"/>
      <c r="AM1317" s="2"/>
    </row>
    <row r="1318" spans="1:39" s="3" customFormat="1">
      <c r="A1318" s="1"/>
      <c r="B1318" s="1"/>
      <c r="F1318" s="58"/>
      <c r="T1318" s="59"/>
      <c r="U1318" s="58"/>
      <c r="AM1318" s="2"/>
    </row>
    <row r="1319" spans="1:39" s="3" customFormat="1">
      <c r="A1319" s="1"/>
      <c r="B1319" s="1"/>
      <c r="F1319" s="58"/>
      <c r="T1319" s="59"/>
      <c r="U1319" s="58"/>
      <c r="AM1319" s="2"/>
    </row>
    <row r="1320" spans="1:39" s="3" customFormat="1">
      <c r="A1320" s="1"/>
      <c r="B1320" s="1"/>
      <c r="F1320" s="58"/>
      <c r="T1320" s="59"/>
      <c r="U1320" s="58"/>
      <c r="AM1320" s="2"/>
    </row>
    <row r="1321" spans="1:39" s="3" customFormat="1">
      <c r="A1321" s="1"/>
      <c r="B1321" s="1"/>
      <c r="F1321" s="58"/>
      <c r="T1321" s="59"/>
      <c r="U1321" s="58"/>
      <c r="AM1321" s="2"/>
    </row>
    <row r="1322" spans="1:39" s="3" customFormat="1">
      <c r="A1322" s="1"/>
      <c r="B1322" s="1"/>
      <c r="F1322" s="58"/>
      <c r="T1322" s="59"/>
      <c r="U1322" s="58"/>
      <c r="AM1322" s="2"/>
    </row>
    <row r="1323" spans="1:39" s="3" customFormat="1">
      <c r="A1323" s="1"/>
      <c r="B1323" s="1"/>
      <c r="F1323" s="58"/>
      <c r="T1323" s="59"/>
      <c r="U1323" s="58"/>
      <c r="AM1323" s="2"/>
    </row>
    <row r="1324" spans="1:39" s="3" customFormat="1">
      <c r="A1324" s="1"/>
      <c r="B1324" s="1"/>
      <c r="F1324" s="58"/>
      <c r="T1324" s="59"/>
      <c r="U1324" s="58"/>
      <c r="AM1324" s="2"/>
    </row>
    <row r="1325" spans="1:39" s="3" customFormat="1">
      <c r="A1325" s="1"/>
      <c r="B1325" s="1"/>
      <c r="F1325" s="58"/>
      <c r="T1325" s="59"/>
      <c r="U1325" s="58"/>
      <c r="AM1325" s="2"/>
    </row>
    <row r="1326" spans="1:39" s="3" customFormat="1">
      <c r="A1326" s="1"/>
      <c r="B1326" s="1"/>
      <c r="F1326" s="58"/>
      <c r="T1326" s="59"/>
      <c r="U1326" s="58"/>
      <c r="AM1326" s="2"/>
    </row>
    <row r="1327" spans="1:39" s="3" customFormat="1">
      <c r="A1327" s="1"/>
      <c r="B1327" s="1"/>
      <c r="F1327" s="58"/>
      <c r="T1327" s="59"/>
      <c r="U1327" s="58"/>
      <c r="AM1327" s="2"/>
    </row>
    <row r="1328" spans="1:39" s="3" customFormat="1">
      <c r="A1328" s="1"/>
      <c r="B1328" s="1"/>
      <c r="F1328" s="58"/>
      <c r="T1328" s="59"/>
      <c r="U1328" s="58"/>
      <c r="AM1328" s="2"/>
    </row>
    <row r="1329" spans="1:39" s="3" customFormat="1">
      <c r="A1329" s="1"/>
      <c r="B1329" s="1"/>
      <c r="F1329" s="58"/>
      <c r="T1329" s="59"/>
      <c r="U1329" s="58"/>
      <c r="AM1329" s="2"/>
    </row>
    <row r="1330" spans="1:39" s="3" customFormat="1">
      <c r="A1330" s="1"/>
      <c r="B1330" s="1"/>
      <c r="F1330" s="58"/>
      <c r="T1330" s="59"/>
      <c r="U1330" s="58"/>
      <c r="AM1330" s="2"/>
    </row>
    <row r="1331" spans="1:39" s="3" customFormat="1">
      <c r="A1331" s="1"/>
      <c r="B1331" s="1"/>
      <c r="F1331" s="58"/>
      <c r="T1331" s="59"/>
      <c r="U1331" s="58"/>
      <c r="AM1331" s="2"/>
    </row>
    <row r="1332" spans="1:39" s="3" customFormat="1">
      <c r="A1332" s="1"/>
      <c r="B1332" s="1"/>
      <c r="F1332" s="58"/>
      <c r="T1332" s="59"/>
      <c r="U1332" s="58"/>
      <c r="AM1332" s="2"/>
    </row>
    <row r="1333" spans="1:39" s="3" customFormat="1">
      <c r="A1333" s="1"/>
      <c r="B1333" s="1"/>
      <c r="F1333" s="58"/>
      <c r="T1333" s="59"/>
      <c r="U1333" s="58"/>
      <c r="AM1333" s="2"/>
    </row>
    <row r="1334" spans="1:39" s="3" customFormat="1">
      <c r="A1334" s="1"/>
      <c r="B1334" s="1"/>
      <c r="F1334" s="58"/>
      <c r="T1334" s="59"/>
      <c r="U1334" s="58"/>
      <c r="AM1334" s="2"/>
    </row>
    <row r="1335" spans="1:39" s="3" customFormat="1">
      <c r="A1335" s="1"/>
      <c r="B1335" s="1"/>
      <c r="F1335" s="58"/>
      <c r="T1335" s="59"/>
      <c r="U1335" s="58"/>
      <c r="AM1335" s="2"/>
    </row>
    <row r="1336" spans="1:39" s="3" customFormat="1">
      <c r="A1336" s="1"/>
      <c r="B1336" s="1"/>
      <c r="F1336" s="58"/>
      <c r="T1336" s="59"/>
      <c r="U1336" s="58"/>
      <c r="AM1336" s="2"/>
    </row>
    <row r="1337" spans="1:39" s="3" customFormat="1">
      <c r="A1337" s="1"/>
      <c r="B1337" s="1"/>
      <c r="F1337" s="58"/>
      <c r="T1337" s="59"/>
      <c r="U1337" s="58"/>
      <c r="AM1337" s="2"/>
    </row>
    <row r="1338" spans="1:39" s="3" customFormat="1">
      <c r="A1338" s="1"/>
      <c r="B1338" s="1"/>
      <c r="F1338" s="58"/>
      <c r="T1338" s="59"/>
      <c r="U1338" s="58"/>
      <c r="AM1338" s="2"/>
    </row>
    <row r="1339" spans="1:39" s="3" customFormat="1">
      <c r="A1339" s="1"/>
      <c r="B1339" s="1"/>
      <c r="F1339" s="58"/>
      <c r="T1339" s="59"/>
      <c r="U1339" s="58"/>
      <c r="AM1339" s="2"/>
    </row>
    <row r="1340" spans="1:39" s="3" customFormat="1">
      <c r="A1340" s="1"/>
      <c r="B1340" s="1"/>
      <c r="F1340" s="58"/>
      <c r="T1340" s="59"/>
      <c r="U1340" s="58"/>
      <c r="AM1340" s="2"/>
    </row>
    <row r="1341" spans="1:39" s="3" customFormat="1">
      <c r="A1341" s="1"/>
      <c r="B1341" s="1"/>
      <c r="F1341" s="58"/>
      <c r="T1341" s="59"/>
      <c r="U1341" s="58"/>
      <c r="AM1341" s="2"/>
    </row>
    <row r="1342" spans="1:39" s="3" customFormat="1">
      <c r="A1342" s="1"/>
      <c r="B1342" s="1"/>
      <c r="F1342" s="58"/>
      <c r="T1342" s="59"/>
      <c r="U1342" s="58"/>
      <c r="AM1342" s="2"/>
    </row>
    <row r="1343" spans="1:39" s="3" customFormat="1">
      <c r="A1343" s="1"/>
      <c r="B1343" s="1"/>
      <c r="F1343" s="58"/>
      <c r="T1343" s="59"/>
      <c r="U1343" s="58"/>
      <c r="AM1343" s="2"/>
    </row>
    <row r="1344" spans="1:39" s="3" customFormat="1">
      <c r="A1344" s="1"/>
      <c r="B1344" s="1"/>
      <c r="F1344" s="58"/>
      <c r="T1344" s="59"/>
      <c r="U1344" s="58"/>
      <c r="AM1344" s="2"/>
    </row>
    <row r="1345" spans="1:39" s="3" customFormat="1">
      <c r="A1345" s="1"/>
      <c r="B1345" s="1"/>
      <c r="F1345" s="58"/>
      <c r="T1345" s="59"/>
      <c r="U1345" s="58"/>
      <c r="AM1345" s="2"/>
    </row>
    <row r="1346" spans="1:39" s="3" customFormat="1">
      <c r="A1346" s="1"/>
      <c r="B1346" s="1"/>
      <c r="F1346" s="58"/>
      <c r="T1346" s="59"/>
      <c r="U1346" s="58"/>
      <c r="AM1346" s="2"/>
    </row>
    <row r="1347" spans="1:39" s="3" customFormat="1">
      <c r="A1347" s="1"/>
      <c r="B1347" s="1"/>
      <c r="F1347" s="58"/>
      <c r="T1347" s="59"/>
      <c r="U1347" s="58"/>
      <c r="AM1347" s="2"/>
    </row>
    <row r="1348" spans="1:39" s="3" customFormat="1">
      <c r="A1348" s="1"/>
      <c r="B1348" s="1"/>
      <c r="F1348" s="58"/>
      <c r="T1348" s="59"/>
      <c r="U1348" s="58"/>
      <c r="AM1348" s="2"/>
    </row>
    <row r="1349" spans="1:39" s="3" customFormat="1">
      <c r="A1349" s="1"/>
      <c r="B1349" s="1"/>
      <c r="F1349" s="58"/>
      <c r="T1349" s="59"/>
      <c r="U1349" s="58"/>
      <c r="AM1349" s="2"/>
    </row>
    <row r="1350" spans="1:39" s="3" customFormat="1">
      <c r="A1350" s="1"/>
      <c r="B1350" s="1"/>
      <c r="F1350" s="58"/>
      <c r="T1350" s="59"/>
      <c r="U1350" s="58"/>
      <c r="AM1350" s="2"/>
    </row>
    <row r="1351" spans="1:39" s="3" customFormat="1">
      <c r="A1351" s="1"/>
      <c r="B1351" s="1"/>
      <c r="F1351" s="58"/>
      <c r="T1351" s="59"/>
      <c r="U1351" s="58"/>
      <c r="AM1351" s="2"/>
    </row>
    <row r="1352" spans="1:39" s="3" customFormat="1">
      <c r="A1352" s="1"/>
      <c r="B1352" s="1"/>
      <c r="F1352" s="58"/>
      <c r="T1352" s="59"/>
      <c r="U1352" s="58"/>
      <c r="AM1352" s="2"/>
    </row>
    <row r="1353" spans="1:39" s="3" customFormat="1">
      <c r="A1353" s="1"/>
      <c r="B1353" s="1"/>
      <c r="F1353" s="58"/>
      <c r="T1353" s="59"/>
      <c r="U1353" s="58"/>
      <c r="AM1353" s="2"/>
    </row>
    <row r="1354" spans="1:39" s="3" customFormat="1">
      <c r="A1354" s="1"/>
      <c r="B1354" s="1"/>
      <c r="F1354" s="58"/>
      <c r="T1354" s="59"/>
      <c r="U1354" s="58"/>
      <c r="AM1354" s="2"/>
    </row>
    <row r="1355" spans="1:39" s="3" customFormat="1">
      <c r="A1355" s="1"/>
      <c r="B1355" s="1"/>
      <c r="F1355" s="58"/>
      <c r="T1355" s="59"/>
      <c r="U1355" s="58"/>
      <c r="AM1355" s="2"/>
    </row>
    <row r="1356" spans="1:39" s="3" customFormat="1">
      <c r="A1356" s="1"/>
      <c r="B1356" s="1"/>
      <c r="F1356" s="58"/>
      <c r="T1356" s="59"/>
      <c r="U1356" s="58"/>
      <c r="AM1356" s="2"/>
    </row>
    <row r="1357" spans="1:39" s="3" customFormat="1">
      <c r="A1357" s="1"/>
      <c r="B1357" s="1"/>
      <c r="F1357" s="58"/>
      <c r="T1357" s="59"/>
      <c r="U1357" s="58"/>
      <c r="AM1357" s="2"/>
    </row>
    <row r="1358" spans="1:39" s="3" customFormat="1">
      <c r="A1358" s="1"/>
      <c r="B1358" s="1"/>
      <c r="F1358" s="58"/>
      <c r="T1358" s="59"/>
      <c r="U1358" s="58"/>
      <c r="AM1358" s="2"/>
    </row>
    <row r="1359" spans="1:39" s="3" customFormat="1">
      <c r="A1359" s="1"/>
      <c r="B1359" s="1"/>
      <c r="F1359" s="58"/>
      <c r="T1359" s="59"/>
      <c r="U1359" s="58"/>
      <c r="AM1359" s="2"/>
    </row>
    <row r="1360" spans="1:39" s="3" customFormat="1">
      <c r="A1360" s="1"/>
      <c r="B1360" s="1"/>
      <c r="F1360" s="58"/>
      <c r="T1360" s="59"/>
      <c r="U1360" s="58"/>
      <c r="AM1360" s="2"/>
    </row>
    <row r="1361" spans="1:39" s="3" customFormat="1">
      <c r="A1361" s="1"/>
      <c r="B1361" s="1"/>
      <c r="F1361" s="58"/>
      <c r="T1361" s="59"/>
      <c r="U1361" s="58"/>
      <c r="AM1361" s="2"/>
    </row>
    <row r="1362" spans="1:39" s="3" customFormat="1">
      <c r="A1362" s="1"/>
      <c r="B1362" s="1"/>
      <c r="F1362" s="58"/>
      <c r="T1362" s="59"/>
      <c r="U1362" s="58"/>
      <c r="AM1362" s="2"/>
    </row>
    <row r="1363" spans="1:39" s="3" customFormat="1">
      <c r="A1363" s="1"/>
      <c r="B1363" s="1"/>
      <c r="F1363" s="58"/>
      <c r="T1363" s="59"/>
      <c r="U1363" s="58"/>
      <c r="AM1363" s="2"/>
    </row>
    <row r="1364" spans="1:39" s="3" customFormat="1">
      <c r="A1364" s="1"/>
      <c r="B1364" s="1"/>
      <c r="F1364" s="58"/>
      <c r="T1364" s="59"/>
      <c r="U1364" s="58"/>
      <c r="AM1364" s="2"/>
    </row>
    <row r="1365" spans="1:39" s="3" customFormat="1">
      <c r="A1365" s="1"/>
      <c r="B1365" s="1"/>
      <c r="F1365" s="58"/>
      <c r="T1365" s="59"/>
      <c r="U1365" s="58"/>
      <c r="AM1365" s="2"/>
    </row>
    <row r="1366" spans="1:39" s="3" customFormat="1">
      <c r="A1366" s="1"/>
      <c r="B1366" s="1"/>
      <c r="F1366" s="58"/>
      <c r="T1366" s="59"/>
      <c r="U1366" s="58"/>
      <c r="AM1366" s="2"/>
    </row>
    <row r="1367" spans="1:39" s="3" customFormat="1">
      <c r="A1367" s="1"/>
      <c r="B1367" s="1"/>
      <c r="F1367" s="58"/>
      <c r="T1367" s="59"/>
      <c r="U1367" s="58"/>
      <c r="AM1367" s="2"/>
    </row>
    <row r="1368" spans="1:39" s="3" customFormat="1">
      <c r="A1368" s="1"/>
      <c r="B1368" s="1"/>
      <c r="F1368" s="58"/>
      <c r="T1368" s="59"/>
      <c r="U1368" s="58"/>
      <c r="AM1368" s="2"/>
    </row>
    <row r="1369" spans="1:39" s="3" customFormat="1">
      <c r="A1369" s="1"/>
      <c r="B1369" s="1"/>
      <c r="F1369" s="58"/>
      <c r="T1369" s="59"/>
      <c r="U1369" s="58"/>
      <c r="AM1369" s="2"/>
    </row>
    <row r="1370" spans="1:39" s="3" customFormat="1">
      <c r="A1370" s="1"/>
      <c r="B1370" s="1"/>
      <c r="F1370" s="58"/>
      <c r="T1370" s="59"/>
      <c r="U1370" s="58"/>
      <c r="AM1370" s="2"/>
    </row>
    <row r="1371" spans="1:39" s="3" customFormat="1">
      <c r="A1371" s="1"/>
      <c r="B1371" s="1"/>
      <c r="F1371" s="58"/>
      <c r="T1371" s="59"/>
      <c r="U1371" s="58"/>
      <c r="AM1371" s="2"/>
    </row>
    <row r="1372" spans="1:39" s="3" customFormat="1">
      <c r="A1372" s="1"/>
      <c r="B1372" s="1"/>
      <c r="F1372" s="58"/>
      <c r="T1372" s="59"/>
      <c r="U1372" s="58"/>
      <c r="AM1372" s="2"/>
    </row>
    <row r="1373" spans="1:39" s="3" customFormat="1">
      <c r="A1373" s="1"/>
      <c r="B1373" s="1"/>
      <c r="F1373" s="58"/>
      <c r="T1373" s="59"/>
      <c r="U1373" s="58"/>
      <c r="AM1373" s="2"/>
    </row>
    <row r="1374" spans="1:39" s="3" customFormat="1">
      <c r="A1374" s="1"/>
      <c r="B1374" s="1"/>
      <c r="F1374" s="58"/>
      <c r="T1374" s="59"/>
      <c r="U1374" s="58"/>
      <c r="AM1374" s="2"/>
    </row>
    <row r="1375" spans="1:39" s="3" customFormat="1">
      <c r="A1375" s="1"/>
      <c r="B1375" s="1"/>
      <c r="F1375" s="58"/>
      <c r="T1375" s="59"/>
      <c r="U1375" s="58"/>
      <c r="AM1375" s="2"/>
    </row>
    <row r="1376" spans="1:39" s="3" customFormat="1">
      <c r="A1376" s="1"/>
      <c r="B1376" s="1"/>
      <c r="F1376" s="58"/>
      <c r="T1376" s="59"/>
      <c r="U1376" s="58"/>
      <c r="AM1376" s="2"/>
    </row>
    <row r="1377" spans="1:39" s="3" customFormat="1">
      <c r="A1377" s="1"/>
      <c r="B1377" s="1"/>
      <c r="F1377" s="58"/>
      <c r="T1377" s="59"/>
      <c r="U1377" s="58"/>
      <c r="AM1377" s="2"/>
    </row>
    <row r="1378" spans="1:39" s="3" customFormat="1">
      <c r="A1378" s="1"/>
      <c r="B1378" s="1"/>
      <c r="F1378" s="58"/>
      <c r="T1378" s="59"/>
      <c r="U1378" s="58"/>
      <c r="AM1378" s="2"/>
    </row>
    <row r="1379" spans="1:39" s="3" customFormat="1">
      <c r="A1379" s="1"/>
      <c r="B1379" s="1"/>
      <c r="F1379" s="58"/>
      <c r="T1379" s="59"/>
      <c r="U1379" s="58"/>
      <c r="AM1379" s="2"/>
    </row>
    <row r="1380" spans="1:39" s="3" customFormat="1">
      <c r="A1380" s="1"/>
      <c r="B1380" s="1"/>
      <c r="F1380" s="58"/>
      <c r="T1380" s="59"/>
      <c r="U1380" s="58"/>
      <c r="AM1380" s="2"/>
    </row>
    <row r="1381" spans="1:39" s="3" customFormat="1">
      <c r="A1381" s="1"/>
      <c r="B1381" s="1"/>
      <c r="F1381" s="58"/>
      <c r="T1381" s="59"/>
      <c r="U1381" s="58"/>
      <c r="AM1381" s="2"/>
    </row>
    <row r="1382" spans="1:39" s="3" customFormat="1">
      <c r="A1382" s="1"/>
      <c r="B1382" s="1"/>
      <c r="F1382" s="58"/>
      <c r="T1382" s="59"/>
      <c r="U1382" s="58"/>
      <c r="AM1382" s="2"/>
    </row>
    <row r="1383" spans="1:39" s="3" customFormat="1">
      <c r="A1383" s="1"/>
      <c r="B1383" s="1"/>
      <c r="F1383" s="58"/>
      <c r="T1383" s="59"/>
      <c r="U1383" s="58"/>
      <c r="AM1383" s="2"/>
    </row>
    <row r="1384" spans="1:39" s="3" customFormat="1">
      <c r="A1384" s="1"/>
      <c r="B1384" s="1"/>
      <c r="F1384" s="58"/>
      <c r="T1384" s="59"/>
      <c r="U1384" s="58"/>
      <c r="AM1384" s="2"/>
    </row>
    <row r="1385" spans="1:39" s="3" customFormat="1">
      <c r="A1385" s="1"/>
      <c r="B1385" s="1"/>
      <c r="F1385" s="58"/>
      <c r="T1385" s="59"/>
      <c r="U1385" s="58"/>
      <c r="AM1385" s="2"/>
    </row>
    <row r="1386" spans="1:39" s="3" customFormat="1">
      <c r="A1386" s="1"/>
      <c r="B1386" s="1"/>
      <c r="F1386" s="58"/>
      <c r="T1386" s="59"/>
      <c r="U1386" s="58"/>
      <c r="AM1386" s="2"/>
    </row>
    <row r="1387" spans="1:39" s="3" customFormat="1">
      <c r="A1387" s="1"/>
      <c r="B1387" s="1"/>
      <c r="F1387" s="58"/>
      <c r="T1387" s="59"/>
      <c r="U1387" s="58"/>
      <c r="AM1387" s="2"/>
    </row>
    <row r="1388" spans="1:39" s="3" customFormat="1">
      <c r="A1388" s="1"/>
      <c r="B1388" s="1"/>
      <c r="F1388" s="58"/>
      <c r="T1388" s="59"/>
      <c r="U1388" s="58"/>
      <c r="AM1388" s="2"/>
    </row>
    <row r="1389" spans="1:39" s="3" customFormat="1">
      <c r="A1389" s="1"/>
      <c r="B1389" s="1"/>
      <c r="F1389" s="58"/>
      <c r="T1389" s="59"/>
      <c r="U1389" s="58"/>
      <c r="AM1389" s="2"/>
    </row>
    <row r="1390" spans="1:39" s="3" customFormat="1">
      <c r="A1390" s="1"/>
      <c r="B1390" s="1"/>
      <c r="F1390" s="58"/>
      <c r="T1390" s="59"/>
      <c r="U1390" s="58"/>
      <c r="AM1390" s="2"/>
    </row>
    <row r="1391" spans="1:39" s="3" customFormat="1">
      <c r="A1391" s="1"/>
      <c r="B1391" s="1"/>
      <c r="F1391" s="58"/>
      <c r="T1391" s="59"/>
      <c r="U1391" s="58"/>
      <c r="AM1391" s="2"/>
    </row>
    <row r="1392" spans="1:39" s="3" customFormat="1">
      <c r="A1392" s="1"/>
      <c r="B1392" s="1"/>
      <c r="F1392" s="58"/>
      <c r="T1392" s="59"/>
      <c r="U1392" s="58"/>
      <c r="AM1392" s="2"/>
    </row>
    <row r="1393" spans="1:39" s="3" customFormat="1">
      <c r="A1393" s="1"/>
      <c r="B1393" s="1"/>
      <c r="F1393" s="58"/>
      <c r="T1393" s="59"/>
      <c r="U1393" s="58"/>
      <c r="AM1393" s="2"/>
    </row>
    <row r="1394" spans="1:39" s="3" customFormat="1">
      <c r="A1394" s="1"/>
      <c r="B1394" s="1"/>
      <c r="F1394" s="58"/>
      <c r="T1394" s="59"/>
      <c r="U1394" s="58"/>
      <c r="AM1394" s="2"/>
    </row>
    <row r="1395" spans="1:39" s="3" customFormat="1">
      <c r="A1395" s="1"/>
      <c r="B1395" s="1"/>
      <c r="F1395" s="58"/>
      <c r="T1395" s="59"/>
      <c r="U1395" s="58"/>
      <c r="AM1395" s="2"/>
    </row>
    <row r="1396" spans="1:39" s="3" customFormat="1">
      <c r="A1396" s="1"/>
      <c r="B1396" s="1"/>
      <c r="F1396" s="58"/>
      <c r="T1396" s="59"/>
      <c r="U1396" s="58"/>
      <c r="AM1396" s="2"/>
    </row>
    <row r="1397" spans="1:39" s="3" customFormat="1">
      <c r="A1397" s="1"/>
      <c r="B1397" s="1"/>
      <c r="F1397" s="58"/>
      <c r="T1397" s="59"/>
      <c r="U1397" s="58"/>
      <c r="AM1397" s="2"/>
    </row>
    <row r="1398" spans="1:39" s="3" customFormat="1">
      <c r="A1398" s="1"/>
      <c r="B1398" s="1"/>
      <c r="F1398" s="58"/>
      <c r="T1398" s="59"/>
      <c r="U1398" s="58"/>
      <c r="AM1398" s="2"/>
    </row>
    <row r="1399" spans="1:39" s="3" customFormat="1">
      <c r="A1399" s="1"/>
      <c r="B1399" s="1"/>
      <c r="F1399" s="58"/>
      <c r="T1399" s="59"/>
      <c r="U1399" s="58"/>
      <c r="AM1399" s="2"/>
    </row>
    <row r="1400" spans="1:39" s="3" customFormat="1">
      <c r="A1400" s="1"/>
      <c r="B1400" s="1"/>
      <c r="F1400" s="58"/>
      <c r="T1400" s="59"/>
      <c r="U1400" s="58"/>
      <c r="AM1400" s="2"/>
    </row>
    <row r="1401" spans="1:39" s="3" customFormat="1">
      <c r="A1401" s="1"/>
      <c r="B1401" s="1"/>
      <c r="F1401" s="58"/>
      <c r="T1401" s="59"/>
      <c r="U1401" s="58"/>
      <c r="AM1401" s="2"/>
    </row>
    <row r="1402" spans="1:39" s="3" customFormat="1">
      <c r="A1402" s="1"/>
      <c r="B1402" s="1"/>
      <c r="F1402" s="58"/>
      <c r="T1402" s="59"/>
      <c r="U1402" s="58"/>
      <c r="AM1402" s="2"/>
    </row>
    <row r="1403" spans="1:39" s="3" customFormat="1">
      <c r="A1403" s="1"/>
      <c r="B1403" s="1"/>
      <c r="F1403" s="58"/>
      <c r="T1403" s="59"/>
      <c r="U1403" s="58"/>
      <c r="AM1403" s="2"/>
    </row>
    <row r="1404" spans="1:39" s="3" customFormat="1">
      <c r="A1404" s="1"/>
      <c r="B1404" s="1"/>
      <c r="F1404" s="58"/>
      <c r="T1404" s="59"/>
      <c r="U1404" s="58"/>
      <c r="AM1404" s="2"/>
    </row>
    <row r="1405" spans="1:39" s="3" customFormat="1">
      <c r="A1405" s="1"/>
      <c r="B1405" s="1"/>
      <c r="F1405" s="58"/>
      <c r="T1405" s="59"/>
      <c r="U1405" s="58"/>
      <c r="AM1405" s="2"/>
    </row>
    <row r="1406" spans="1:39" s="3" customFormat="1">
      <c r="A1406" s="1"/>
      <c r="B1406" s="1"/>
      <c r="F1406" s="58"/>
      <c r="T1406" s="59"/>
      <c r="U1406" s="58"/>
      <c r="AM1406" s="2"/>
    </row>
    <row r="1407" spans="1:39" s="3" customFormat="1">
      <c r="A1407" s="1"/>
      <c r="B1407" s="1"/>
      <c r="F1407" s="58"/>
      <c r="T1407" s="59"/>
      <c r="U1407" s="58"/>
      <c r="AM1407" s="2"/>
    </row>
    <row r="1408" spans="1:39" s="3" customFormat="1">
      <c r="A1408" s="1"/>
      <c r="B1408" s="1"/>
      <c r="F1408" s="58"/>
      <c r="T1408" s="59"/>
      <c r="U1408" s="58"/>
      <c r="AM1408" s="2"/>
    </row>
    <row r="1409" spans="1:39" s="3" customFormat="1">
      <c r="A1409" s="1"/>
      <c r="B1409" s="1"/>
      <c r="F1409" s="58"/>
      <c r="T1409" s="59"/>
      <c r="U1409" s="58"/>
      <c r="AM1409" s="2"/>
    </row>
    <row r="1410" spans="1:39" s="3" customFormat="1">
      <c r="A1410" s="1"/>
      <c r="B1410" s="1"/>
      <c r="F1410" s="58"/>
      <c r="T1410" s="59"/>
      <c r="U1410" s="58"/>
      <c r="AM1410" s="2"/>
    </row>
    <row r="1411" spans="1:39" s="3" customFormat="1">
      <c r="A1411" s="1"/>
      <c r="B1411" s="1"/>
      <c r="F1411" s="58"/>
      <c r="T1411" s="59"/>
      <c r="U1411" s="58"/>
      <c r="AM1411" s="2"/>
    </row>
    <row r="1412" spans="1:39" s="3" customFormat="1">
      <c r="A1412" s="1"/>
      <c r="B1412" s="1"/>
      <c r="F1412" s="58"/>
      <c r="T1412" s="59"/>
      <c r="U1412" s="58"/>
      <c r="AM1412" s="2"/>
    </row>
    <row r="1413" spans="1:39" s="3" customFormat="1">
      <c r="A1413" s="1"/>
      <c r="B1413" s="1"/>
      <c r="F1413" s="58"/>
      <c r="T1413" s="59"/>
      <c r="U1413" s="58"/>
      <c r="AM1413" s="2"/>
    </row>
    <row r="1414" spans="1:39" s="3" customFormat="1">
      <c r="A1414" s="1"/>
      <c r="B1414" s="1"/>
      <c r="F1414" s="58"/>
      <c r="T1414" s="59"/>
      <c r="U1414" s="58"/>
      <c r="AM1414" s="2"/>
    </row>
    <row r="1415" spans="1:39" s="3" customFormat="1">
      <c r="A1415" s="1"/>
      <c r="B1415" s="1"/>
      <c r="F1415" s="58"/>
      <c r="T1415" s="59"/>
      <c r="U1415" s="58"/>
      <c r="AM1415" s="2"/>
    </row>
    <row r="1416" spans="1:39" s="3" customFormat="1">
      <c r="A1416" s="1"/>
      <c r="B1416" s="1"/>
      <c r="F1416" s="58"/>
      <c r="T1416" s="59"/>
      <c r="U1416" s="58"/>
      <c r="AM1416" s="2"/>
    </row>
    <row r="1417" spans="1:39" s="3" customFormat="1">
      <c r="A1417" s="1"/>
      <c r="B1417" s="1"/>
      <c r="F1417" s="58"/>
      <c r="T1417" s="59"/>
      <c r="U1417" s="58"/>
      <c r="AM1417" s="2"/>
    </row>
    <row r="1418" spans="1:39" s="3" customFormat="1">
      <c r="A1418" s="1"/>
      <c r="B1418" s="1"/>
      <c r="F1418" s="58"/>
      <c r="T1418" s="59"/>
      <c r="U1418" s="58"/>
      <c r="AM1418" s="2"/>
    </row>
    <row r="1419" spans="1:39" s="3" customFormat="1">
      <c r="A1419" s="1"/>
      <c r="B1419" s="1"/>
      <c r="F1419" s="58"/>
      <c r="T1419" s="59"/>
      <c r="U1419" s="58"/>
      <c r="AM1419" s="2"/>
    </row>
    <row r="1420" spans="1:39" s="3" customFormat="1">
      <c r="A1420" s="1"/>
      <c r="B1420" s="1"/>
      <c r="F1420" s="58"/>
      <c r="T1420" s="59"/>
      <c r="U1420" s="58"/>
      <c r="AM1420" s="2"/>
    </row>
    <row r="1421" spans="1:39" s="3" customFormat="1">
      <c r="A1421" s="1"/>
      <c r="B1421" s="1"/>
      <c r="F1421" s="58"/>
      <c r="T1421" s="59"/>
      <c r="U1421" s="58"/>
      <c r="AM1421" s="2"/>
    </row>
    <row r="1422" spans="1:39" s="3" customFormat="1">
      <c r="A1422" s="1"/>
      <c r="B1422" s="1"/>
      <c r="F1422" s="58"/>
      <c r="T1422" s="59"/>
      <c r="U1422" s="58"/>
      <c r="AM1422" s="2"/>
    </row>
    <row r="1423" spans="1:39" s="3" customFormat="1">
      <c r="A1423" s="1"/>
      <c r="B1423" s="1"/>
      <c r="F1423" s="58"/>
      <c r="T1423" s="59"/>
      <c r="U1423" s="58"/>
      <c r="AM1423" s="2"/>
    </row>
    <row r="1424" spans="1:39" s="3" customFormat="1">
      <c r="A1424" s="1"/>
      <c r="B1424" s="1"/>
      <c r="F1424" s="58"/>
      <c r="T1424" s="59"/>
      <c r="U1424" s="58"/>
      <c r="AM1424" s="2"/>
    </row>
    <row r="1425" spans="1:39" s="3" customFormat="1">
      <c r="A1425" s="1"/>
      <c r="B1425" s="1"/>
      <c r="F1425" s="58"/>
      <c r="T1425" s="59"/>
      <c r="U1425" s="58"/>
      <c r="AM1425" s="2"/>
    </row>
    <row r="1426" spans="1:39" s="3" customFormat="1">
      <c r="A1426" s="1"/>
      <c r="B1426" s="1"/>
      <c r="F1426" s="58"/>
      <c r="T1426" s="59"/>
      <c r="U1426" s="58"/>
      <c r="AM1426" s="2"/>
    </row>
    <row r="1427" spans="1:39" s="3" customFormat="1">
      <c r="A1427" s="1"/>
      <c r="B1427" s="1"/>
      <c r="F1427" s="58"/>
      <c r="T1427" s="59"/>
      <c r="U1427" s="58"/>
      <c r="AM1427" s="2"/>
    </row>
    <row r="1428" spans="1:39" s="3" customFormat="1">
      <c r="A1428" s="1"/>
      <c r="B1428" s="1"/>
      <c r="F1428" s="58"/>
      <c r="T1428" s="59"/>
      <c r="U1428" s="58"/>
      <c r="AM1428" s="2"/>
    </row>
    <row r="1429" spans="1:39" s="3" customFormat="1">
      <c r="A1429" s="1"/>
      <c r="B1429" s="1"/>
      <c r="F1429" s="58"/>
      <c r="T1429" s="59"/>
      <c r="U1429" s="58"/>
      <c r="AM1429" s="2"/>
    </row>
    <row r="1430" spans="1:39" s="3" customFormat="1">
      <c r="A1430" s="1"/>
      <c r="B1430" s="1"/>
      <c r="F1430" s="58"/>
      <c r="T1430" s="59"/>
      <c r="U1430" s="58"/>
      <c r="AM1430" s="2"/>
    </row>
    <row r="1431" spans="1:39" s="3" customFormat="1">
      <c r="A1431" s="1"/>
      <c r="B1431" s="1"/>
      <c r="F1431" s="58"/>
      <c r="T1431" s="59"/>
      <c r="U1431" s="58"/>
      <c r="AM1431" s="2"/>
    </row>
    <row r="1432" spans="1:39" s="3" customFormat="1">
      <c r="A1432" s="1"/>
      <c r="B1432" s="1"/>
      <c r="F1432" s="58"/>
      <c r="T1432" s="59"/>
      <c r="U1432" s="58"/>
      <c r="AM1432" s="2"/>
    </row>
    <row r="1433" spans="1:39" s="3" customFormat="1">
      <c r="A1433" s="1"/>
      <c r="B1433" s="1"/>
      <c r="F1433" s="58"/>
      <c r="T1433" s="59"/>
      <c r="U1433" s="58"/>
      <c r="AM1433" s="2"/>
    </row>
    <row r="1434" spans="1:39" s="3" customFormat="1">
      <c r="A1434" s="1"/>
      <c r="B1434" s="1"/>
      <c r="F1434" s="58"/>
      <c r="T1434" s="59"/>
      <c r="U1434" s="58"/>
      <c r="AM1434" s="2"/>
    </row>
    <row r="1435" spans="1:39" s="3" customFormat="1">
      <c r="A1435" s="1"/>
      <c r="B1435" s="1"/>
      <c r="F1435" s="58"/>
      <c r="T1435" s="59"/>
      <c r="U1435" s="58"/>
      <c r="AM1435" s="2"/>
    </row>
    <row r="1436" spans="1:39" s="3" customFormat="1">
      <c r="A1436" s="1"/>
      <c r="B1436" s="1"/>
      <c r="F1436" s="58"/>
      <c r="T1436" s="59"/>
      <c r="U1436" s="58"/>
      <c r="AM1436" s="2"/>
    </row>
    <row r="1437" spans="1:39" s="3" customFormat="1">
      <c r="A1437" s="1"/>
      <c r="B1437" s="1"/>
      <c r="F1437" s="58"/>
      <c r="T1437" s="59"/>
      <c r="U1437" s="58"/>
      <c r="AM1437" s="2"/>
    </row>
    <row r="1438" spans="1:39" s="3" customFormat="1">
      <c r="A1438" s="1"/>
      <c r="B1438" s="1"/>
      <c r="F1438" s="58"/>
      <c r="T1438" s="59"/>
      <c r="U1438" s="58"/>
      <c r="AM1438" s="2"/>
    </row>
    <row r="1439" spans="1:39" s="3" customFormat="1">
      <c r="A1439" s="1"/>
      <c r="B1439" s="1"/>
      <c r="F1439" s="58"/>
      <c r="T1439" s="59"/>
      <c r="U1439" s="58"/>
      <c r="AM1439" s="2"/>
    </row>
    <row r="1440" spans="1:39" s="3" customFormat="1">
      <c r="A1440" s="1"/>
      <c r="B1440" s="1"/>
      <c r="F1440" s="58"/>
      <c r="T1440" s="59"/>
      <c r="U1440" s="58"/>
      <c r="AM1440" s="2"/>
    </row>
    <row r="1441" spans="1:39" s="3" customFormat="1">
      <c r="A1441" s="1"/>
      <c r="B1441" s="1"/>
      <c r="F1441" s="58"/>
      <c r="T1441" s="59"/>
      <c r="U1441" s="58"/>
      <c r="AM1441" s="2"/>
    </row>
    <row r="1442" spans="1:39" s="3" customFormat="1">
      <c r="A1442" s="1"/>
      <c r="B1442" s="1"/>
      <c r="F1442" s="58"/>
      <c r="T1442" s="59"/>
      <c r="U1442" s="58"/>
      <c r="AM1442" s="2"/>
    </row>
    <row r="1443" spans="1:39" s="3" customFormat="1">
      <c r="A1443" s="1"/>
      <c r="B1443" s="1"/>
      <c r="F1443" s="58"/>
      <c r="T1443" s="59"/>
      <c r="U1443" s="58"/>
      <c r="AM1443" s="2"/>
    </row>
    <row r="1444" spans="1:39" s="3" customFormat="1">
      <c r="A1444" s="1"/>
      <c r="B1444" s="1"/>
      <c r="F1444" s="58"/>
      <c r="T1444" s="59"/>
      <c r="U1444" s="58"/>
      <c r="AM1444" s="2"/>
    </row>
    <row r="1445" spans="1:39" s="3" customFormat="1">
      <c r="A1445" s="1"/>
      <c r="B1445" s="1"/>
      <c r="F1445" s="58"/>
      <c r="T1445" s="59"/>
      <c r="U1445" s="58"/>
      <c r="AM1445" s="2"/>
    </row>
    <row r="1446" spans="1:39" s="3" customFormat="1">
      <c r="A1446" s="1"/>
      <c r="B1446" s="1"/>
      <c r="F1446" s="58"/>
      <c r="T1446" s="59"/>
      <c r="U1446" s="58"/>
      <c r="AM1446" s="2"/>
    </row>
    <row r="1447" spans="1:39" s="3" customFormat="1">
      <c r="A1447" s="1"/>
      <c r="B1447" s="1"/>
      <c r="F1447" s="58"/>
      <c r="T1447" s="59"/>
      <c r="U1447" s="58"/>
      <c r="AM1447" s="2"/>
    </row>
    <row r="1448" spans="1:39" s="3" customFormat="1">
      <c r="A1448" s="1"/>
      <c r="B1448" s="1"/>
      <c r="F1448" s="58"/>
      <c r="T1448" s="59"/>
      <c r="U1448" s="58"/>
      <c r="AM1448" s="2"/>
    </row>
    <row r="1449" spans="1:39" s="3" customFormat="1">
      <c r="A1449" s="1"/>
      <c r="B1449" s="1"/>
      <c r="F1449" s="58"/>
      <c r="T1449" s="59"/>
      <c r="U1449" s="58"/>
      <c r="AM1449" s="2"/>
    </row>
    <row r="1450" spans="1:39" s="3" customFormat="1">
      <c r="A1450" s="1"/>
      <c r="B1450" s="1"/>
      <c r="F1450" s="58"/>
      <c r="T1450" s="59"/>
      <c r="U1450" s="58"/>
      <c r="AM1450" s="2"/>
    </row>
    <row r="1451" spans="1:39" s="3" customFormat="1">
      <c r="A1451" s="1"/>
      <c r="B1451" s="1"/>
      <c r="F1451" s="58"/>
      <c r="T1451" s="59"/>
      <c r="U1451" s="58"/>
      <c r="AM1451" s="2"/>
    </row>
    <row r="1452" spans="1:39" s="3" customFormat="1">
      <c r="A1452" s="1"/>
      <c r="B1452" s="1"/>
      <c r="F1452" s="58"/>
      <c r="T1452" s="59"/>
      <c r="U1452" s="58"/>
      <c r="AM1452" s="2"/>
    </row>
    <row r="1453" spans="1:39" s="3" customFormat="1">
      <c r="A1453" s="1"/>
      <c r="B1453" s="1"/>
      <c r="F1453" s="58"/>
      <c r="T1453" s="59"/>
      <c r="U1453" s="58"/>
      <c r="AM1453" s="2"/>
    </row>
    <row r="1454" spans="1:39" s="3" customFormat="1">
      <c r="A1454" s="1"/>
      <c r="B1454" s="1"/>
      <c r="F1454" s="58"/>
      <c r="T1454" s="59"/>
      <c r="U1454" s="58"/>
      <c r="AM1454" s="2"/>
    </row>
    <row r="1455" spans="1:39" s="3" customFormat="1">
      <c r="A1455" s="1"/>
      <c r="B1455" s="1"/>
      <c r="F1455" s="58"/>
      <c r="T1455" s="59"/>
      <c r="U1455" s="58"/>
      <c r="AM1455" s="2"/>
    </row>
    <row r="1456" spans="1:39" s="3" customFormat="1">
      <c r="A1456" s="1"/>
      <c r="B1456" s="1"/>
      <c r="F1456" s="58"/>
      <c r="T1456" s="59"/>
      <c r="U1456" s="58"/>
      <c r="AM1456" s="2"/>
    </row>
    <row r="1457" spans="1:39" s="3" customFormat="1">
      <c r="A1457" s="1"/>
      <c r="B1457" s="1"/>
      <c r="F1457" s="58"/>
      <c r="T1457" s="59"/>
      <c r="U1457" s="58"/>
      <c r="AM1457" s="2"/>
    </row>
    <row r="1458" spans="1:39" s="3" customFormat="1">
      <c r="A1458" s="1"/>
      <c r="B1458" s="1"/>
      <c r="F1458" s="58"/>
      <c r="T1458" s="59"/>
      <c r="U1458" s="58"/>
      <c r="AM1458" s="2"/>
    </row>
    <row r="1459" spans="1:39" s="3" customFormat="1">
      <c r="A1459" s="1"/>
      <c r="B1459" s="1"/>
      <c r="F1459" s="58"/>
      <c r="T1459" s="59"/>
      <c r="U1459" s="58"/>
      <c r="AM1459" s="2"/>
    </row>
    <row r="1460" spans="1:39" s="3" customFormat="1">
      <c r="A1460" s="1"/>
      <c r="B1460" s="1"/>
      <c r="F1460" s="58"/>
      <c r="T1460" s="59"/>
      <c r="U1460" s="58"/>
      <c r="AM1460" s="2"/>
    </row>
    <row r="1461" spans="1:39" s="3" customFormat="1">
      <c r="A1461" s="1"/>
      <c r="B1461" s="1"/>
      <c r="F1461" s="58"/>
      <c r="T1461" s="59"/>
      <c r="U1461" s="58"/>
      <c r="AM1461" s="2"/>
    </row>
    <row r="1462" spans="1:39" s="3" customFormat="1">
      <c r="A1462" s="1"/>
      <c r="B1462" s="1"/>
      <c r="F1462" s="58"/>
      <c r="T1462" s="59"/>
      <c r="U1462" s="58"/>
      <c r="AM1462" s="2"/>
    </row>
    <row r="1463" spans="1:39" s="3" customFormat="1">
      <c r="A1463" s="1"/>
      <c r="B1463" s="1"/>
      <c r="F1463" s="58"/>
      <c r="T1463" s="59"/>
      <c r="U1463" s="58"/>
      <c r="AM1463" s="2"/>
    </row>
    <row r="1464" spans="1:39" s="3" customFormat="1">
      <c r="A1464" s="1"/>
      <c r="B1464" s="1"/>
      <c r="F1464" s="58"/>
      <c r="T1464" s="59"/>
      <c r="U1464" s="58"/>
      <c r="AM1464" s="2"/>
    </row>
    <row r="1465" spans="1:39" s="3" customFormat="1">
      <c r="A1465" s="1"/>
      <c r="B1465" s="1"/>
      <c r="F1465" s="58"/>
      <c r="T1465" s="59"/>
      <c r="U1465" s="58"/>
      <c r="AM1465" s="2"/>
    </row>
    <row r="1466" spans="1:39" s="3" customFormat="1">
      <c r="A1466" s="1"/>
      <c r="B1466" s="1"/>
      <c r="F1466" s="58"/>
      <c r="T1466" s="59"/>
      <c r="U1466" s="58"/>
      <c r="AM1466" s="2"/>
    </row>
    <row r="1467" spans="1:39" s="3" customFormat="1">
      <c r="A1467" s="1"/>
      <c r="B1467" s="1"/>
      <c r="F1467" s="58"/>
      <c r="T1467" s="59"/>
      <c r="U1467" s="58"/>
      <c r="AM1467" s="2"/>
    </row>
    <row r="1468" spans="1:39" s="3" customFormat="1">
      <c r="A1468" s="1"/>
      <c r="B1468" s="1"/>
      <c r="F1468" s="58"/>
      <c r="T1468" s="59"/>
      <c r="U1468" s="58"/>
      <c r="AM1468" s="2"/>
    </row>
    <row r="1469" spans="1:39" s="3" customFormat="1">
      <c r="A1469" s="1"/>
      <c r="B1469" s="1"/>
      <c r="F1469" s="58"/>
      <c r="T1469" s="59"/>
      <c r="U1469" s="58"/>
      <c r="AM1469" s="2"/>
    </row>
    <row r="1470" spans="1:39" s="3" customFormat="1">
      <c r="A1470" s="1"/>
      <c r="B1470" s="1"/>
      <c r="F1470" s="58"/>
      <c r="T1470" s="59"/>
      <c r="U1470" s="58"/>
      <c r="AM1470" s="2"/>
    </row>
    <row r="1471" spans="1:39" s="3" customFormat="1">
      <c r="A1471" s="1"/>
      <c r="B1471" s="1"/>
      <c r="F1471" s="58"/>
      <c r="T1471" s="59"/>
      <c r="U1471" s="58"/>
      <c r="AM1471" s="2"/>
    </row>
    <row r="1472" spans="1:39" s="3" customFormat="1">
      <c r="A1472" s="1"/>
      <c r="B1472" s="1"/>
      <c r="F1472" s="58"/>
      <c r="T1472" s="59"/>
      <c r="U1472" s="58"/>
      <c r="AM1472" s="2"/>
    </row>
    <row r="1473" spans="1:39" s="3" customFormat="1">
      <c r="A1473" s="1"/>
      <c r="B1473" s="1"/>
      <c r="F1473" s="58"/>
      <c r="T1473" s="59"/>
      <c r="U1473" s="58"/>
      <c r="AM1473" s="2"/>
    </row>
    <row r="1474" spans="1:39" s="3" customFormat="1">
      <c r="A1474" s="1"/>
      <c r="B1474" s="1"/>
      <c r="F1474" s="58"/>
      <c r="T1474" s="59"/>
      <c r="U1474" s="58"/>
      <c r="AM1474" s="2"/>
    </row>
    <row r="1475" spans="1:39" s="3" customFormat="1">
      <c r="A1475" s="1"/>
      <c r="B1475" s="1"/>
      <c r="F1475" s="58"/>
      <c r="T1475" s="59"/>
      <c r="U1475" s="58"/>
      <c r="AM1475" s="2"/>
    </row>
    <row r="1476" spans="1:39" s="3" customFormat="1">
      <c r="A1476" s="1"/>
      <c r="B1476" s="1"/>
      <c r="F1476" s="58"/>
      <c r="T1476" s="59"/>
      <c r="U1476" s="58"/>
      <c r="AM1476" s="2"/>
    </row>
    <row r="1477" spans="1:39" s="3" customFormat="1">
      <c r="A1477" s="1"/>
      <c r="B1477" s="1"/>
      <c r="F1477" s="58"/>
      <c r="T1477" s="59"/>
      <c r="U1477" s="58"/>
      <c r="AM1477" s="2"/>
    </row>
    <row r="1478" spans="1:39" s="3" customFormat="1">
      <c r="A1478" s="1"/>
      <c r="B1478" s="1"/>
      <c r="F1478" s="58"/>
      <c r="T1478" s="59"/>
      <c r="U1478" s="58"/>
      <c r="AM1478" s="2"/>
    </row>
    <row r="1479" spans="1:39" s="3" customFormat="1">
      <c r="A1479" s="1"/>
      <c r="B1479" s="1"/>
      <c r="F1479" s="58"/>
      <c r="T1479" s="59"/>
      <c r="U1479" s="58"/>
      <c r="AM1479" s="2"/>
    </row>
    <row r="1480" spans="1:39" s="3" customFormat="1">
      <c r="A1480" s="1"/>
      <c r="B1480" s="1"/>
      <c r="F1480" s="58"/>
      <c r="T1480" s="59"/>
      <c r="U1480" s="58"/>
      <c r="AM1480" s="2"/>
    </row>
    <row r="1481" spans="1:39" s="3" customFormat="1">
      <c r="A1481" s="1"/>
      <c r="B1481" s="1"/>
      <c r="F1481" s="58"/>
      <c r="T1481" s="59"/>
      <c r="U1481" s="58"/>
      <c r="AM1481" s="2"/>
    </row>
    <row r="1482" spans="1:39" s="3" customFormat="1">
      <c r="A1482" s="1"/>
      <c r="B1482" s="1"/>
      <c r="F1482" s="58"/>
      <c r="T1482" s="59"/>
      <c r="U1482" s="58"/>
      <c r="AM1482" s="2"/>
    </row>
    <row r="1483" spans="1:39" s="3" customFormat="1">
      <c r="A1483" s="1"/>
      <c r="B1483" s="1"/>
      <c r="F1483" s="58"/>
      <c r="T1483" s="59"/>
      <c r="U1483" s="58"/>
      <c r="AM1483" s="2"/>
    </row>
    <row r="1484" spans="1:39" s="3" customFormat="1">
      <c r="A1484" s="1"/>
      <c r="B1484" s="1"/>
      <c r="F1484" s="58"/>
      <c r="T1484" s="59"/>
      <c r="U1484" s="58"/>
      <c r="AM1484" s="2"/>
    </row>
    <row r="1485" spans="1:39" s="3" customFormat="1">
      <c r="A1485" s="1"/>
      <c r="B1485" s="1"/>
      <c r="F1485" s="58"/>
      <c r="T1485" s="59"/>
      <c r="U1485" s="58"/>
      <c r="AM1485" s="2"/>
    </row>
    <row r="1486" spans="1:39" s="3" customFormat="1">
      <c r="A1486" s="1"/>
      <c r="B1486" s="1"/>
      <c r="F1486" s="58"/>
      <c r="T1486" s="59"/>
      <c r="U1486" s="58"/>
      <c r="AM1486" s="2"/>
    </row>
    <row r="1487" spans="1:39" s="3" customFormat="1">
      <c r="A1487" s="1"/>
      <c r="B1487" s="1"/>
      <c r="F1487" s="58"/>
      <c r="T1487" s="59"/>
      <c r="U1487" s="58"/>
      <c r="AM1487" s="2"/>
    </row>
    <row r="1488" spans="1:39" s="3" customFormat="1">
      <c r="A1488" s="1"/>
      <c r="B1488" s="1"/>
      <c r="F1488" s="58"/>
      <c r="T1488" s="59"/>
      <c r="U1488" s="58"/>
      <c r="AM1488" s="2"/>
    </row>
    <row r="1489" spans="1:39" s="3" customFormat="1">
      <c r="A1489" s="1"/>
      <c r="B1489" s="1"/>
      <c r="F1489" s="58"/>
      <c r="T1489" s="59"/>
      <c r="U1489" s="58"/>
      <c r="AM1489" s="2"/>
    </row>
    <row r="1490" spans="1:39" s="3" customFormat="1">
      <c r="A1490" s="1"/>
      <c r="B1490" s="1"/>
      <c r="F1490" s="58"/>
      <c r="T1490" s="59"/>
      <c r="U1490" s="58"/>
      <c r="AM1490" s="2"/>
    </row>
    <row r="1491" spans="1:39" s="3" customFormat="1">
      <c r="A1491" s="1"/>
      <c r="B1491" s="1"/>
      <c r="F1491" s="58"/>
      <c r="T1491" s="59"/>
      <c r="U1491" s="58"/>
      <c r="AM1491" s="2"/>
    </row>
    <row r="1492" spans="1:39" s="3" customFormat="1">
      <c r="A1492" s="1"/>
      <c r="B1492" s="1"/>
      <c r="F1492" s="58"/>
      <c r="T1492" s="59"/>
      <c r="U1492" s="58"/>
      <c r="AM1492" s="2"/>
    </row>
    <row r="1493" spans="1:39" s="3" customFormat="1">
      <c r="A1493" s="1"/>
      <c r="B1493" s="1"/>
      <c r="F1493" s="58"/>
      <c r="T1493" s="59"/>
      <c r="U1493" s="58"/>
      <c r="AM1493" s="2"/>
    </row>
    <row r="1494" spans="1:39" s="3" customFormat="1">
      <c r="A1494" s="1"/>
      <c r="B1494" s="1"/>
      <c r="F1494" s="58"/>
      <c r="T1494" s="59"/>
      <c r="U1494" s="58"/>
      <c r="AM1494" s="2"/>
    </row>
    <row r="1495" spans="1:39" s="3" customFormat="1">
      <c r="A1495" s="1"/>
      <c r="B1495" s="1"/>
      <c r="F1495" s="58"/>
      <c r="T1495" s="59"/>
      <c r="U1495" s="58"/>
      <c r="AM1495" s="2"/>
    </row>
    <row r="1496" spans="1:39" s="3" customFormat="1">
      <c r="A1496" s="1"/>
      <c r="B1496" s="1"/>
      <c r="F1496" s="58"/>
      <c r="T1496" s="59"/>
      <c r="U1496" s="58"/>
      <c r="AM1496" s="2"/>
    </row>
    <row r="1497" spans="1:39" s="3" customFormat="1">
      <c r="A1497" s="1"/>
      <c r="B1497" s="1"/>
      <c r="F1497" s="58"/>
      <c r="T1497" s="59"/>
      <c r="U1497" s="58"/>
      <c r="AM1497" s="2"/>
    </row>
    <row r="1498" spans="1:39" s="3" customFormat="1">
      <c r="A1498" s="1"/>
      <c r="B1498" s="1"/>
      <c r="F1498" s="58"/>
      <c r="T1498" s="59"/>
      <c r="U1498" s="58"/>
      <c r="AM1498" s="2"/>
    </row>
    <row r="1499" spans="1:39" s="3" customFormat="1">
      <c r="A1499" s="1"/>
      <c r="B1499" s="1"/>
      <c r="F1499" s="58"/>
      <c r="T1499" s="59"/>
      <c r="U1499" s="58"/>
      <c r="AM1499" s="2"/>
    </row>
    <row r="1500" spans="1:39" s="3" customFormat="1">
      <c r="A1500" s="1"/>
      <c r="B1500" s="1"/>
      <c r="F1500" s="58"/>
      <c r="T1500" s="59"/>
      <c r="U1500" s="58"/>
      <c r="AM1500" s="2"/>
    </row>
    <row r="1501" spans="1:39" s="3" customFormat="1">
      <c r="A1501" s="1"/>
      <c r="B1501" s="1"/>
      <c r="F1501" s="58"/>
      <c r="T1501" s="59"/>
      <c r="U1501" s="58"/>
      <c r="AM1501" s="2"/>
    </row>
    <row r="1502" spans="1:39" s="3" customFormat="1">
      <c r="A1502" s="1"/>
      <c r="B1502" s="1"/>
      <c r="F1502" s="58"/>
      <c r="T1502" s="59"/>
      <c r="U1502" s="58"/>
      <c r="AM1502" s="2"/>
    </row>
    <row r="1503" spans="1:39" s="3" customFormat="1">
      <c r="A1503" s="1"/>
      <c r="B1503" s="1"/>
      <c r="F1503" s="58"/>
      <c r="T1503" s="59"/>
      <c r="U1503" s="58"/>
      <c r="AM1503" s="2"/>
    </row>
    <row r="1504" spans="1:39" s="3" customFormat="1">
      <c r="A1504" s="1"/>
      <c r="B1504" s="1"/>
      <c r="F1504" s="58"/>
      <c r="T1504" s="59"/>
      <c r="U1504" s="58"/>
      <c r="AM1504" s="2"/>
    </row>
    <row r="1505" spans="1:39" s="3" customFormat="1">
      <c r="A1505" s="1"/>
      <c r="B1505" s="1"/>
      <c r="F1505" s="58"/>
      <c r="T1505" s="59"/>
      <c r="U1505" s="58"/>
      <c r="AM1505" s="2"/>
    </row>
    <row r="1506" spans="1:39" s="3" customFormat="1">
      <c r="A1506" s="1"/>
      <c r="B1506" s="1"/>
      <c r="F1506" s="58"/>
      <c r="T1506" s="59"/>
      <c r="U1506" s="58"/>
      <c r="AM1506" s="2"/>
    </row>
    <row r="1507" spans="1:39" s="3" customFormat="1">
      <c r="A1507" s="1"/>
      <c r="B1507" s="1"/>
      <c r="F1507" s="58"/>
      <c r="T1507" s="59"/>
      <c r="U1507" s="58"/>
      <c r="AM1507" s="2"/>
    </row>
    <row r="1508" spans="1:39" s="3" customFormat="1">
      <c r="A1508" s="1"/>
      <c r="B1508" s="1"/>
      <c r="F1508" s="58"/>
      <c r="T1508" s="59"/>
      <c r="U1508" s="58"/>
      <c r="AM1508" s="2"/>
    </row>
    <row r="1509" spans="1:39" s="3" customFormat="1">
      <c r="A1509" s="1"/>
      <c r="B1509" s="1"/>
      <c r="F1509" s="58"/>
      <c r="T1509" s="59"/>
      <c r="U1509" s="58"/>
      <c r="AM1509" s="2"/>
    </row>
    <row r="1510" spans="1:39" s="3" customFormat="1">
      <c r="A1510" s="1"/>
      <c r="B1510" s="1"/>
      <c r="F1510" s="58"/>
      <c r="T1510" s="59"/>
      <c r="U1510" s="58"/>
      <c r="AM1510" s="2"/>
    </row>
    <row r="1511" spans="1:39" s="3" customFormat="1">
      <c r="A1511" s="1"/>
      <c r="B1511" s="1"/>
      <c r="F1511" s="58"/>
      <c r="T1511" s="59"/>
      <c r="U1511" s="58"/>
      <c r="AM1511" s="2"/>
    </row>
    <row r="1512" spans="1:39" s="3" customFormat="1">
      <c r="A1512" s="1"/>
      <c r="B1512" s="1"/>
      <c r="F1512" s="58"/>
      <c r="T1512" s="59"/>
      <c r="U1512" s="58"/>
      <c r="AM1512" s="2"/>
    </row>
    <row r="1513" spans="1:39" s="3" customFormat="1">
      <c r="A1513" s="1"/>
      <c r="B1513" s="1"/>
      <c r="F1513" s="58"/>
      <c r="T1513" s="59"/>
      <c r="U1513" s="58"/>
      <c r="AM1513" s="2"/>
    </row>
    <row r="1514" spans="1:39" s="3" customFormat="1">
      <c r="A1514" s="1"/>
      <c r="B1514" s="1"/>
      <c r="F1514" s="58"/>
      <c r="T1514" s="59"/>
      <c r="U1514" s="58"/>
      <c r="AM1514" s="2"/>
    </row>
    <row r="1515" spans="1:39" s="3" customFormat="1">
      <c r="A1515" s="1"/>
      <c r="B1515" s="1"/>
      <c r="F1515" s="58"/>
      <c r="T1515" s="59"/>
      <c r="U1515" s="58"/>
      <c r="AM1515" s="2"/>
    </row>
    <row r="1516" spans="1:39" s="3" customFormat="1">
      <c r="A1516" s="1"/>
      <c r="B1516" s="1"/>
      <c r="F1516" s="58"/>
      <c r="T1516" s="59"/>
      <c r="U1516" s="58"/>
      <c r="AM1516" s="2"/>
    </row>
    <row r="1517" spans="1:39" s="3" customFormat="1">
      <c r="A1517" s="1"/>
      <c r="B1517" s="1"/>
      <c r="F1517" s="58"/>
      <c r="T1517" s="59"/>
      <c r="U1517" s="58"/>
      <c r="AM1517" s="2"/>
    </row>
    <row r="1518" spans="1:39" s="3" customFormat="1">
      <c r="A1518" s="1"/>
      <c r="B1518" s="1"/>
      <c r="F1518" s="58"/>
      <c r="T1518" s="59"/>
      <c r="U1518" s="58"/>
      <c r="AM1518" s="2"/>
    </row>
    <row r="1519" spans="1:39" s="3" customFormat="1">
      <c r="A1519" s="1"/>
      <c r="B1519" s="1"/>
      <c r="F1519" s="58"/>
      <c r="T1519" s="59"/>
      <c r="U1519" s="58"/>
      <c r="AM1519" s="2"/>
    </row>
    <row r="1520" spans="1:39" s="3" customFormat="1">
      <c r="A1520" s="1"/>
      <c r="B1520" s="1"/>
      <c r="F1520" s="58"/>
      <c r="T1520" s="59"/>
      <c r="U1520" s="58"/>
      <c r="AM1520" s="2"/>
    </row>
    <row r="1521" spans="1:39" s="3" customFormat="1">
      <c r="A1521" s="1"/>
      <c r="B1521" s="1"/>
      <c r="F1521" s="58"/>
      <c r="T1521" s="59"/>
      <c r="U1521" s="58"/>
      <c r="AM1521" s="2"/>
    </row>
    <row r="1522" spans="1:39" s="3" customFormat="1">
      <c r="A1522" s="1"/>
      <c r="B1522" s="1"/>
      <c r="F1522" s="58"/>
      <c r="T1522" s="59"/>
      <c r="U1522" s="58"/>
      <c r="AM1522" s="2"/>
    </row>
    <row r="1523" spans="1:39" s="3" customFormat="1">
      <c r="A1523" s="1"/>
      <c r="B1523" s="1"/>
      <c r="F1523" s="58"/>
      <c r="T1523" s="59"/>
      <c r="U1523" s="58"/>
      <c r="AM1523" s="2"/>
    </row>
    <row r="1524" spans="1:39" s="3" customFormat="1">
      <c r="A1524" s="1"/>
      <c r="B1524" s="1"/>
      <c r="F1524" s="58"/>
      <c r="T1524" s="59"/>
      <c r="U1524" s="58"/>
      <c r="AM1524" s="2"/>
    </row>
    <row r="1525" spans="1:39" s="3" customFormat="1">
      <c r="A1525" s="1"/>
      <c r="B1525" s="1"/>
      <c r="F1525" s="58"/>
      <c r="T1525" s="59"/>
      <c r="U1525" s="58"/>
      <c r="AM1525" s="2"/>
    </row>
    <row r="1526" spans="1:39" s="3" customFormat="1">
      <c r="A1526" s="1"/>
      <c r="B1526" s="1"/>
      <c r="F1526" s="58"/>
      <c r="T1526" s="59"/>
      <c r="U1526" s="58"/>
      <c r="AM1526" s="2"/>
    </row>
    <row r="1527" spans="1:39" s="3" customFormat="1">
      <c r="A1527" s="1"/>
      <c r="B1527" s="1"/>
      <c r="F1527" s="58"/>
      <c r="T1527" s="59"/>
      <c r="U1527" s="58"/>
      <c r="AM1527" s="2"/>
    </row>
    <row r="1528" spans="1:39" s="3" customFormat="1">
      <c r="A1528" s="1"/>
      <c r="B1528" s="1"/>
      <c r="F1528" s="58"/>
      <c r="T1528" s="59"/>
      <c r="U1528" s="58"/>
      <c r="AM1528" s="2"/>
    </row>
    <row r="1529" spans="1:39" s="3" customFormat="1">
      <c r="A1529" s="1"/>
      <c r="B1529" s="1"/>
      <c r="F1529" s="58"/>
      <c r="T1529" s="59"/>
      <c r="U1529" s="58"/>
      <c r="AM1529" s="2"/>
    </row>
    <row r="1530" spans="1:39" s="3" customFormat="1">
      <c r="A1530" s="1"/>
      <c r="B1530" s="1"/>
      <c r="F1530" s="58"/>
      <c r="T1530" s="59"/>
      <c r="U1530" s="58"/>
      <c r="AM1530" s="2"/>
    </row>
    <row r="1531" spans="1:39" s="3" customFormat="1">
      <c r="A1531" s="1"/>
      <c r="B1531" s="1"/>
      <c r="F1531" s="58"/>
      <c r="T1531" s="59"/>
      <c r="U1531" s="58"/>
      <c r="AM1531" s="2"/>
    </row>
    <row r="1532" spans="1:39" s="3" customFormat="1">
      <c r="A1532" s="1"/>
      <c r="B1532" s="1"/>
      <c r="F1532" s="58"/>
      <c r="T1532" s="59"/>
      <c r="U1532" s="58"/>
      <c r="AM1532" s="2"/>
    </row>
    <row r="1533" spans="1:39" s="3" customFormat="1">
      <c r="A1533" s="1"/>
      <c r="B1533" s="1"/>
      <c r="F1533" s="58"/>
      <c r="T1533" s="59"/>
      <c r="U1533" s="58"/>
      <c r="AM1533" s="2"/>
    </row>
    <row r="1534" spans="1:39" s="3" customFormat="1">
      <c r="A1534" s="1"/>
      <c r="B1534" s="1"/>
      <c r="F1534" s="58"/>
      <c r="T1534" s="59"/>
      <c r="U1534" s="58"/>
      <c r="AM1534" s="2"/>
    </row>
    <row r="1535" spans="1:39" s="3" customFormat="1">
      <c r="A1535" s="1"/>
      <c r="B1535" s="1"/>
      <c r="F1535" s="58"/>
      <c r="T1535" s="59"/>
      <c r="U1535" s="58"/>
      <c r="AM1535" s="2"/>
    </row>
    <row r="1536" spans="1:39" s="3" customFormat="1">
      <c r="A1536" s="1"/>
      <c r="B1536" s="1"/>
      <c r="F1536" s="58"/>
      <c r="T1536" s="59"/>
      <c r="U1536" s="58"/>
      <c r="AM1536" s="2"/>
    </row>
    <row r="1537" spans="1:39" s="3" customFormat="1">
      <c r="A1537" s="1"/>
      <c r="B1537" s="1"/>
      <c r="F1537" s="58"/>
      <c r="T1537" s="59"/>
      <c r="U1537" s="58"/>
      <c r="AM1537" s="2"/>
    </row>
    <row r="1538" spans="1:39" s="3" customFormat="1">
      <c r="A1538" s="1"/>
      <c r="B1538" s="1"/>
      <c r="F1538" s="58"/>
      <c r="T1538" s="59"/>
      <c r="U1538" s="58"/>
      <c r="AM1538" s="2"/>
    </row>
    <row r="1539" spans="1:39" s="3" customFormat="1">
      <c r="A1539" s="1"/>
      <c r="B1539" s="1"/>
      <c r="F1539" s="58"/>
      <c r="T1539" s="59"/>
      <c r="U1539" s="58"/>
      <c r="AM1539" s="2"/>
    </row>
    <row r="1540" spans="1:39" s="3" customFormat="1">
      <c r="A1540" s="1"/>
      <c r="B1540" s="1"/>
      <c r="F1540" s="58"/>
      <c r="T1540" s="59"/>
      <c r="U1540" s="58"/>
      <c r="AM1540" s="2"/>
    </row>
    <row r="1541" spans="1:39" s="3" customFormat="1">
      <c r="A1541" s="1"/>
      <c r="B1541" s="1"/>
      <c r="F1541" s="58"/>
      <c r="T1541" s="59"/>
      <c r="U1541" s="58"/>
      <c r="AM1541" s="2"/>
    </row>
    <row r="1542" spans="1:39" s="3" customFormat="1">
      <c r="A1542" s="1"/>
      <c r="B1542" s="1"/>
      <c r="F1542" s="58"/>
      <c r="T1542" s="59"/>
      <c r="U1542" s="58"/>
      <c r="AM1542" s="2"/>
    </row>
    <row r="1543" spans="1:39" s="3" customFormat="1">
      <c r="A1543" s="1"/>
      <c r="B1543" s="1"/>
      <c r="F1543" s="58"/>
      <c r="T1543" s="59"/>
      <c r="U1543" s="58"/>
      <c r="AM1543" s="2"/>
    </row>
    <row r="1544" spans="1:39" s="3" customFormat="1">
      <c r="A1544" s="1"/>
      <c r="B1544" s="1"/>
      <c r="F1544" s="58"/>
      <c r="T1544" s="59"/>
      <c r="U1544" s="58"/>
      <c r="AM1544" s="2"/>
    </row>
    <row r="1545" spans="1:39" s="3" customFormat="1">
      <c r="A1545" s="1"/>
      <c r="B1545" s="1"/>
      <c r="F1545" s="58"/>
      <c r="T1545" s="59"/>
      <c r="U1545" s="58"/>
      <c r="AM1545" s="2"/>
    </row>
    <row r="1546" spans="1:39" s="3" customFormat="1">
      <c r="A1546" s="1"/>
      <c r="B1546" s="1"/>
      <c r="F1546" s="58"/>
      <c r="T1546" s="59"/>
      <c r="U1546" s="58"/>
      <c r="AM1546" s="2"/>
    </row>
    <row r="1547" spans="1:39" s="3" customFormat="1">
      <c r="A1547" s="1"/>
      <c r="B1547" s="1"/>
      <c r="F1547" s="58"/>
      <c r="T1547" s="59"/>
      <c r="U1547" s="58"/>
      <c r="AM1547" s="2"/>
    </row>
    <row r="1548" spans="1:39" s="3" customFormat="1">
      <c r="A1548" s="1"/>
      <c r="B1548" s="1"/>
      <c r="F1548" s="58"/>
      <c r="T1548" s="59"/>
      <c r="U1548" s="58"/>
      <c r="AM1548" s="2"/>
    </row>
    <row r="1549" spans="1:39" s="3" customFormat="1">
      <c r="A1549" s="1"/>
      <c r="B1549" s="1"/>
      <c r="F1549" s="58"/>
      <c r="T1549" s="59"/>
      <c r="U1549" s="58"/>
      <c r="AM1549" s="2"/>
    </row>
    <row r="1550" spans="1:39" s="3" customFormat="1">
      <c r="A1550" s="1"/>
      <c r="B1550" s="1"/>
      <c r="F1550" s="58"/>
      <c r="T1550" s="59"/>
      <c r="U1550" s="58"/>
      <c r="AM1550" s="2"/>
    </row>
    <row r="1551" spans="1:39" s="3" customFormat="1">
      <c r="A1551" s="1"/>
      <c r="B1551" s="1"/>
      <c r="F1551" s="58"/>
      <c r="T1551" s="59"/>
      <c r="U1551" s="58"/>
      <c r="AM1551" s="2"/>
    </row>
    <row r="1552" spans="1:39" s="3" customFormat="1">
      <c r="A1552" s="1"/>
      <c r="B1552" s="1"/>
      <c r="F1552" s="58"/>
      <c r="T1552" s="59"/>
      <c r="U1552" s="58"/>
      <c r="AM1552" s="2"/>
    </row>
    <row r="1553" spans="1:39" s="3" customFormat="1">
      <c r="A1553" s="1"/>
      <c r="B1553" s="1"/>
      <c r="F1553" s="58"/>
      <c r="T1553" s="59"/>
      <c r="U1553" s="58"/>
      <c r="AM1553" s="2"/>
    </row>
    <row r="1554" spans="1:39" s="3" customFormat="1">
      <c r="A1554" s="1"/>
      <c r="B1554" s="1"/>
      <c r="F1554" s="58"/>
      <c r="T1554" s="59"/>
      <c r="U1554" s="58"/>
      <c r="AM1554" s="2"/>
    </row>
    <row r="1555" spans="1:39" s="3" customFormat="1">
      <c r="A1555" s="1"/>
      <c r="B1555" s="1"/>
      <c r="F1555" s="58"/>
      <c r="T1555" s="59"/>
      <c r="U1555" s="58"/>
      <c r="AM1555" s="2"/>
    </row>
    <row r="1556" spans="1:39" s="3" customFormat="1">
      <c r="A1556" s="1"/>
      <c r="B1556" s="1"/>
      <c r="F1556" s="58"/>
      <c r="T1556" s="59"/>
      <c r="U1556" s="58"/>
      <c r="AM1556" s="2"/>
    </row>
    <row r="1557" spans="1:39" s="3" customFormat="1">
      <c r="A1557" s="1"/>
      <c r="B1557" s="1"/>
      <c r="F1557" s="58"/>
      <c r="T1557" s="59"/>
      <c r="U1557" s="58"/>
      <c r="AM1557" s="2"/>
    </row>
    <row r="1558" spans="1:39" s="3" customFormat="1">
      <c r="A1558" s="1"/>
      <c r="B1558" s="1"/>
      <c r="F1558" s="58"/>
      <c r="T1558" s="59"/>
      <c r="U1558" s="58"/>
      <c r="AM1558" s="2"/>
    </row>
    <row r="1559" spans="1:39" s="3" customFormat="1">
      <c r="A1559" s="1"/>
      <c r="B1559" s="1"/>
      <c r="F1559" s="58"/>
      <c r="T1559" s="59"/>
      <c r="U1559" s="58"/>
      <c r="AM1559" s="2"/>
    </row>
    <row r="1560" spans="1:39" s="3" customFormat="1">
      <c r="A1560" s="1"/>
      <c r="B1560" s="1"/>
      <c r="F1560" s="58"/>
      <c r="T1560" s="59"/>
      <c r="U1560" s="58"/>
      <c r="AM1560" s="2"/>
    </row>
    <row r="1561" spans="1:39" s="3" customFormat="1">
      <c r="A1561" s="1"/>
      <c r="B1561" s="1"/>
      <c r="F1561" s="58"/>
      <c r="T1561" s="59"/>
      <c r="U1561" s="58"/>
      <c r="AM1561" s="2"/>
    </row>
    <row r="1562" spans="1:39" s="3" customFormat="1">
      <c r="A1562" s="1"/>
      <c r="B1562" s="1"/>
      <c r="F1562" s="58"/>
      <c r="T1562" s="59"/>
      <c r="U1562" s="58"/>
      <c r="AM1562" s="2"/>
    </row>
    <row r="1563" spans="1:39" s="3" customFormat="1">
      <c r="A1563" s="1"/>
      <c r="B1563" s="1"/>
      <c r="F1563" s="58"/>
      <c r="T1563" s="59"/>
      <c r="U1563" s="58"/>
      <c r="AM1563" s="2"/>
    </row>
    <row r="1564" spans="1:39" s="3" customFormat="1">
      <c r="A1564" s="1"/>
      <c r="B1564" s="1"/>
      <c r="F1564" s="58"/>
      <c r="T1564" s="59"/>
      <c r="U1564" s="58"/>
      <c r="AM1564" s="2"/>
    </row>
    <row r="1565" spans="1:39" s="3" customFormat="1">
      <c r="A1565" s="1"/>
      <c r="B1565" s="1"/>
      <c r="F1565" s="58"/>
      <c r="T1565" s="59"/>
      <c r="U1565" s="58"/>
      <c r="AM1565" s="2"/>
    </row>
    <row r="1566" spans="1:39" s="3" customFormat="1">
      <c r="A1566" s="1"/>
      <c r="B1566" s="1"/>
      <c r="F1566" s="58"/>
      <c r="T1566" s="59"/>
      <c r="U1566" s="58"/>
      <c r="AM1566" s="2"/>
    </row>
    <row r="1567" spans="1:39" s="3" customFormat="1">
      <c r="A1567" s="1"/>
      <c r="B1567" s="1"/>
      <c r="F1567" s="58"/>
      <c r="T1567" s="59"/>
      <c r="U1567" s="58"/>
      <c r="AM1567" s="2"/>
    </row>
    <row r="1568" spans="1:39" s="3" customFormat="1">
      <c r="A1568" s="1"/>
      <c r="B1568" s="1"/>
      <c r="F1568" s="58"/>
      <c r="T1568" s="59"/>
      <c r="U1568" s="58"/>
      <c r="AM1568" s="2"/>
    </row>
    <row r="1569" spans="1:39" s="3" customFormat="1">
      <c r="A1569" s="1"/>
      <c r="B1569" s="1"/>
      <c r="F1569" s="58"/>
      <c r="T1569" s="59"/>
      <c r="U1569" s="58"/>
      <c r="AM1569" s="2"/>
    </row>
    <row r="1570" spans="1:39" s="3" customFormat="1">
      <c r="A1570" s="1"/>
      <c r="B1570" s="1"/>
      <c r="F1570" s="58"/>
      <c r="T1570" s="59"/>
      <c r="U1570" s="58"/>
      <c r="AM1570" s="2"/>
    </row>
    <row r="1571" spans="1:39" s="3" customFormat="1">
      <c r="A1571" s="1"/>
      <c r="B1571" s="1"/>
      <c r="F1571" s="58"/>
      <c r="T1571" s="59"/>
      <c r="U1571" s="58"/>
      <c r="AM1571" s="2"/>
    </row>
    <row r="1572" spans="1:39" s="3" customFormat="1">
      <c r="A1572" s="1"/>
      <c r="B1572" s="1"/>
      <c r="F1572" s="58"/>
      <c r="T1572" s="59"/>
      <c r="U1572" s="58"/>
      <c r="AM1572" s="2"/>
    </row>
    <row r="1573" spans="1:39" s="3" customFormat="1">
      <c r="A1573" s="1"/>
      <c r="B1573" s="1"/>
      <c r="F1573" s="58"/>
      <c r="T1573" s="59"/>
      <c r="U1573" s="58"/>
      <c r="AM1573" s="2"/>
    </row>
    <row r="1574" spans="1:39" s="3" customFormat="1">
      <c r="A1574" s="1"/>
      <c r="B1574" s="1"/>
      <c r="F1574" s="58"/>
      <c r="T1574" s="59"/>
      <c r="U1574" s="58"/>
      <c r="AM1574" s="2"/>
    </row>
    <row r="1575" spans="1:39" s="3" customFormat="1">
      <c r="A1575" s="1"/>
      <c r="B1575" s="1"/>
      <c r="F1575" s="58"/>
      <c r="T1575" s="59"/>
      <c r="U1575" s="58"/>
      <c r="AM1575" s="2"/>
    </row>
    <row r="1576" spans="1:39" s="3" customFormat="1">
      <c r="A1576" s="1"/>
      <c r="B1576" s="1"/>
      <c r="F1576" s="58"/>
      <c r="T1576" s="59"/>
      <c r="U1576" s="58"/>
      <c r="AM1576" s="2"/>
    </row>
    <row r="1577" spans="1:39" s="3" customFormat="1">
      <c r="A1577" s="1"/>
      <c r="B1577" s="1"/>
      <c r="F1577" s="58"/>
      <c r="T1577" s="59"/>
      <c r="U1577" s="58"/>
      <c r="AM1577" s="2"/>
    </row>
    <row r="1578" spans="1:39" s="3" customFormat="1">
      <c r="A1578" s="1"/>
      <c r="B1578" s="1"/>
      <c r="F1578" s="58"/>
      <c r="T1578" s="59"/>
      <c r="U1578" s="58"/>
      <c r="AM1578" s="2"/>
    </row>
    <row r="1579" spans="1:39" s="3" customFormat="1">
      <c r="A1579" s="1"/>
      <c r="B1579" s="1"/>
      <c r="F1579" s="58"/>
      <c r="T1579" s="59"/>
      <c r="U1579" s="58"/>
      <c r="AM1579" s="2"/>
    </row>
    <row r="1580" spans="1:39" s="3" customFormat="1">
      <c r="A1580" s="1"/>
      <c r="B1580" s="1"/>
      <c r="F1580" s="58"/>
      <c r="T1580" s="59"/>
      <c r="U1580" s="58"/>
      <c r="AM1580" s="2"/>
    </row>
    <row r="1581" spans="1:39" s="3" customFormat="1">
      <c r="A1581" s="1"/>
      <c r="B1581" s="1"/>
      <c r="F1581" s="58"/>
      <c r="T1581" s="59"/>
      <c r="U1581" s="58"/>
      <c r="AM1581" s="2"/>
    </row>
    <row r="1582" spans="1:39" s="3" customFormat="1">
      <c r="A1582" s="1"/>
      <c r="B1582" s="1"/>
      <c r="F1582" s="58"/>
      <c r="T1582" s="59"/>
      <c r="U1582" s="58"/>
      <c r="AM1582" s="2"/>
    </row>
    <row r="1583" spans="1:39" s="3" customFormat="1">
      <c r="A1583" s="1"/>
      <c r="B1583" s="1"/>
      <c r="F1583" s="58"/>
      <c r="T1583" s="59"/>
      <c r="U1583" s="58"/>
      <c r="AM1583" s="2"/>
    </row>
    <row r="1584" spans="1:39" s="3" customFormat="1">
      <c r="A1584" s="1"/>
      <c r="B1584" s="1"/>
      <c r="F1584" s="58"/>
      <c r="T1584" s="59"/>
      <c r="U1584" s="58"/>
      <c r="AM1584" s="2"/>
    </row>
    <row r="1585" spans="1:39" s="3" customFormat="1">
      <c r="A1585" s="1"/>
      <c r="B1585" s="1"/>
      <c r="F1585" s="58"/>
      <c r="T1585" s="59"/>
      <c r="U1585" s="58"/>
      <c r="AM1585" s="2"/>
    </row>
    <row r="1586" spans="1:39" s="3" customFormat="1">
      <c r="A1586" s="1"/>
      <c r="B1586" s="1"/>
      <c r="F1586" s="58"/>
      <c r="T1586" s="59"/>
      <c r="U1586" s="58"/>
      <c r="AM1586" s="2"/>
    </row>
    <row r="1587" spans="1:39" s="3" customFormat="1">
      <c r="A1587" s="1"/>
      <c r="B1587" s="1"/>
      <c r="F1587" s="58"/>
      <c r="T1587" s="59"/>
      <c r="U1587" s="58"/>
      <c r="AM1587" s="2"/>
    </row>
    <row r="1588" spans="1:39" s="3" customFormat="1">
      <c r="A1588" s="1"/>
      <c r="B1588" s="1"/>
      <c r="F1588" s="58"/>
      <c r="T1588" s="59"/>
      <c r="U1588" s="58"/>
      <c r="AM1588" s="2"/>
    </row>
    <row r="1589" spans="1:39" s="3" customFormat="1">
      <c r="A1589" s="1"/>
      <c r="B1589" s="1"/>
      <c r="F1589" s="58"/>
      <c r="T1589" s="59"/>
      <c r="U1589" s="58"/>
      <c r="AM1589" s="2"/>
    </row>
    <row r="1590" spans="1:39" s="3" customFormat="1">
      <c r="A1590" s="1"/>
      <c r="B1590" s="1"/>
      <c r="F1590" s="58"/>
      <c r="T1590" s="59"/>
      <c r="U1590" s="58"/>
      <c r="AM1590" s="2"/>
    </row>
    <row r="1591" spans="1:39" s="3" customFormat="1">
      <c r="A1591" s="1"/>
      <c r="B1591" s="1"/>
      <c r="F1591" s="58"/>
      <c r="T1591" s="59"/>
      <c r="U1591" s="58"/>
      <c r="AM1591" s="2"/>
    </row>
    <row r="1592" spans="1:39" s="3" customFormat="1">
      <c r="A1592" s="1"/>
      <c r="B1592" s="1"/>
      <c r="F1592" s="58"/>
      <c r="T1592" s="59"/>
      <c r="U1592" s="58"/>
      <c r="AM1592" s="2"/>
    </row>
    <row r="1593" spans="1:39" s="3" customFormat="1">
      <c r="A1593" s="1"/>
      <c r="B1593" s="1"/>
      <c r="F1593" s="58"/>
      <c r="T1593" s="59"/>
      <c r="U1593" s="58"/>
      <c r="AM1593" s="2"/>
    </row>
    <row r="1594" spans="1:39" s="3" customFormat="1">
      <c r="A1594" s="1"/>
      <c r="B1594" s="1"/>
      <c r="F1594" s="58"/>
      <c r="T1594" s="59"/>
      <c r="U1594" s="58"/>
      <c r="AM1594" s="2"/>
    </row>
    <row r="1595" spans="1:39" s="3" customFormat="1">
      <c r="A1595" s="1"/>
      <c r="B1595" s="1"/>
      <c r="F1595" s="58"/>
      <c r="T1595" s="59"/>
      <c r="U1595" s="58"/>
      <c r="AM1595" s="2"/>
    </row>
    <row r="1596" spans="1:39" s="3" customFormat="1">
      <c r="A1596" s="1"/>
      <c r="B1596" s="1"/>
      <c r="F1596" s="58"/>
      <c r="T1596" s="59"/>
      <c r="U1596" s="58"/>
      <c r="AM1596" s="2"/>
    </row>
    <row r="1597" spans="1:39" s="3" customFormat="1">
      <c r="A1597" s="1"/>
      <c r="B1597" s="1"/>
      <c r="F1597" s="58"/>
      <c r="T1597" s="59"/>
      <c r="U1597" s="58"/>
      <c r="AM1597" s="2"/>
    </row>
    <row r="1598" spans="1:39" s="3" customFormat="1">
      <c r="A1598" s="1"/>
      <c r="B1598" s="1"/>
      <c r="F1598" s="58"/>
      <c r="T1598" s="59"/>
      <c r="U1598" s="58"/>
      <c r="AM1598" s="2"/>
    </row>
    <row r="1599" spans="1:39" s="3" customFormat="1">
      <c r="A1599" s="1"/>
      <c r="B1599" s="1"/>
      <c r="F1599" s="58"/>
      <c r="T1599" s="59"/>
      <c r="U1599" s="58"/>
      <c r="AM1599" s="2"/>
    </row>
    <row r="1600" spans="1:39" s="3" customFormat="1">
      <c r="A1600" s="1"/>
      <c r="B1600" s="1"/>
      <c r="F1600" s="58"/>
      <c r="T1600" s="59"/>
      <c r="U1600" s="58"/>
      <c r="AM1600" s="2"/>
    </row>
    <row r="1601" spans="1:39" s="3" customFormat="1">
      <c r="A1601" s="1"/>
      <c r="B1601" s="1"/>
      <c r="F1601" s="58"/>
      <c r="T1601" s="59"/>
      <c r="U1601" s="58"/>
      <c r="AM1601" s="2"/>
    </row>
    <row r="1602" spans="1:39" s="3" customFormat="1">
      <c r="A1602" s="1"/>
      <c r="B1602" s="1"/>
      <c r="F1602" s="58"/>
      <c r="T1602" s="59"/>
      <c r="U1602" s="58"/>
      <c r="AM1602" s="2"/>
    </row>
    <row r="1603" spans="1:39" s="3" customFormat="1">
      <c r="A1603" s="1"/>
      <c r="B1603" s="1"/>
      <c r="F1603" s="58"/>
      <c r="T1603" s="59"/>
      <c r="U1603" s="58"/>
      <c r="AM1603" s="2"/>
    </row>
    <row r="1604" spans="1:39" s="3" customFormat="1">
      <c r="A1604" s="1"/>
      <c r="B1604" s="1"/>
      <c r="F1604" s="58"/>
      <c r="T1604" s="59"/>
      <c r="U1604" s="58"/>
      <c r="AM1604" s="2"/>
    </row>
    <row r="1605" spans="1:39" s="3" customFormat="1">
      <c r="A1605" s="1"/>
      <c r="B1605" s="1"/>
      <c r="F1605" s="58"/>
      <c r="T1605" s="59"/>
      <c r="U1605" s="58"/>
      <c r="AM1605" s="2"/>
    </row>
    <row r="1606" spans="1:39" s="3" customFormat="1">
      <c r="A1606" s="1"/>
      <c r="B1606" s="1"/>
      <c r="F1606" s="58"/>
      <c r="T1606" s="59"/>
      <c r="U1606" s="58"/>
      <c r="AM1606" s="2"/>
    </row>
    <row r="1607" spans="1:39" s="3" customFormat="1">
      <c r="A1607" s="1"/>
      <c r="B1607" s="1"/>
      <c r="F1607" s="58"/>
      <c r="T1607" s="59"/>
      <c r="U1607" s="58"/>
      <c r="AM1607" s="2"/>
    </row>
    <row r="1608" spans="1:39" s="3" customFormat="1">
      <c r="A1608" s="1"/>
      <c r="B1608" s="1"/>
      <c r="F1608" s="58"/>
      <c r="T1608" s="59"/>
      <c r="U1608" s="58"/>
      <c r="AM1608" s="2"/>
    </row>
    <row r="1609" spans="1:39" s="3" customFormat="1">
      <c r="A1609" s="1"/>
      <c r="B1609" s="1"/>
      <c r="F1609" s="58"/>
      <c r="T1609" s="59"/>
      <c r="U1609" s="58"/>
      <c r="AM1609" s="2"/>
    </row>
    <row r="1610" spans="1:39" s="3" customFormat="1">
      <c r="A1610" s="1"/>
      <c r="B1610" s="1"/>
      <c r="F1610" s="58"/>
      <c r="T1610" s="59"/>
      <c r="U1610" s="58"/>
      <c r="AM1610" s="2"/>
    </row>
    <row r="1611" spans="1:39" s="3" customFormat="1">
      <c r="A1611" s="1"/>
      <c r="B1611" s="1"/>
      <c r="F1611" s="58"/>
      <c r="T1611" s="59"/>
      <c r="U1611" s="58"/>
      <c r="AM1611" s="2"/>
    </row>
    <row r="1612" spans="1:39" s="3" customFormat="1">
      <c r="A1612" s="1"/>
      <c r="B1612" s="1"/>
      <c r="F1612" s="58"/>
      <c r="T1612" s="59"/>
      <c r="U1612" s="58"/>
      <c r="AM1612" s="2"/>
    </row>
    <row r="1613" spans="1:39" s="3" customFormat="1">
      <c r="A1613" s="1"/>
      <c r="B1613" s="1"/>
      <c r="F1613" s="58"/>
      <c r="T1613" s="59"/>
      <c r="U1613" s="58"/>
      <c r="AM1613" s="2"/>
    </row>
    <row r="1614" spans="1:39" s="3" customFormat="1">
      <c r="A1614" s="1"/>
      <c r="B1614" s="1"/>
      <c r="F1614" s="58"/>
      <c r="T1614" s="59"/>
      <c r="U1614" s="58"/>
      <c r="AM1614" s="2"/>
    </row>
    <row r="1615" spans="1:39" s="3" customFormat="1">
      <c r="A1615" s="1"/>
      <c r="B1615" s="1"/>
      <c r="F1615" s="58"/>
      <c r="T1615" s="59"/>
      <c r="U1615" s="58"/>
      <c r="AM1615" s="2"/>
    </row>
    <row r="1616" spans="1:39" s="3" customFormat="1">
      <c r="A1616" s="1"/>
      <c r="B1616" s="1"/>
      <c r="F1616" s="58"/>
      <c r="T1616" s="59"/>
      <c r="U1616" s="58"/>
      <c r="AM1616" s="2"/>
    </row>
    <row r="1617" spans="1:39" s="3" customFormat="1">
      <c r="A1617" s="1"/>
      <c r="B1617" s="1"/>
      <c r="F1617" s="58"/>
      <c r="T1617" s="59"/>
      <c r="U1617" s="58"/>
      <c r="AM1617" s="2"/>
    </row>
    <row r="1618" spans="1:39" s="3" customFormat="1">
      <c r="A1618" s="1"/>
      <c r="B1618" s="1"/>
      <c r="F1618" s="58"/>
      <c r="T1618" s="59"/>
      <c r="U1618" s="58"/>
      <c r="AM1618" s="2"/>
    </row>
    <row r="1619" spans="1:39" s="3" customFormat="1">
      <c r="A1619" s="1"/>
      <c r="B1619" s="1"/>
      <c r="F1619" s="58"/>
      <c r="T1619" s="59"/>
      <c r="U1619" s="58"/>
      <c r="AM1619" s="2"/>
    </row>
    <row r="1620" spans="1:39" s="3" customFormat="1">
      <c r="A1620" s="1"/>
      <c r="B1620" s="1"/>
      <c r="F1620" s="58"/>
      <c r="T1620" s="59"/>
      <c r="U1620" s="58"/>
      <c r="AM1620" s="2"/>
    </row>
    <row r="1621" spans="1:39" s="3" customFormat="1">
      <c r="A1621" s="1"/>
      <c r="B1621" s="1"/>
      <c r="F1621" s="58"/>
      <c r="T1621" s="59"/>
      <c r="U1621" s="58"/>
      <c r="AM1621" s="2"/>
    </row>
    <row r="1622" spans="1:39" s="3" customFormat="1">
      <c r="A1622" s="1"/>
      <c r="B1622" s="1"/>
      <c r="F1622" s="58"/>
      <c r="T1622" s="59"/>
      <c r="U1622" s="58"/>
      <c r="AM1622" s="2"/>
    </row>
    <row r="1623" spans="1:39" s="3" customFormat="1">
      <c r="A1623" s="1"/>
      <c r="B1623" s="1"/>
      <c r="F1623" s="58"/>
      <c r="T1623" s="59"/>
      <c r="U1623" s="58"/>
      <c r="AM1623" s="2"/>
    </row>
    <row r="1624" spans="1:39" s="3" customFormat="1">
      <c r="A1624" s="1"/>
      <c r="B1624" s="1"/>
      <c r="F1624" s="58"/>
      <c r="T1624" s="59"/>
      <c r="U1624" s="58"/>
      <c r="AM1624" s="2"/>
    </row>
    <row r="1625" spans="1:39" s="3" customFormat="1">
      <c r="A1625" s="1"/>
      <c r="B1625" s="1"/>
      <c r="F1625" s="58"/>
      <c r="T1625" s="59"/>
      <c r="U1625" s="58"/>
      <c r="AM1625" s="2"/>
    </row>
    <row r="1626" spans="1:39" s="3" customFormat="1">
      <c r="A1626" s="1"/>
      <c r="B1626" s="1"/>
      <c r="F1626" s="58"/>
      <c r="T1626" s="59"/>
      <c r="U1626" s="58"/>
      <c r="AM1626" s="2"/>
    </row>
    <row r="1627" spans="1:39" s="3" customFormat="1">
      <c r="A1627" s="1"/>
      <c r="B1627" s="1"/>
      <c r="F1627" s="58"/>
      <c r="T1627" s="59"/>
      <c r="U1627" s="58"/>
      <c r="AM1627" s="2"/>
    </row>
    <row r="1628" spans="1:39" s="3" customFormat="1">
      <c r="A1628" s="1"/>
      <c r="B1628" s="1"/>
      <c r="F1628" s="58"/>
      <c r="T1628" s="59"/>
      <c r="U1628" s="58"/>
      <c r="AM1628" s="2"/>
    </row>
    <row r="1629" spans="1:39" s="3" customFormat="1">
      <c r="A1629" s="1"/>
      <c r="B1629" s="1"/>
      <c r="F1629" s="58"/>
      <c r="T1629" s="59"/>
      <c r="U1629" s="58"/>
      <c r="AM1629" s="2"/>
    </row>
    <row r="1630" spans="1:39" s="3" customFormat="1">
      <c r="A1630" s="1"/>
      <c r="B1630" s="1"/>
      <c r="F1630" s="58"/>
      <c r="T1630" s="59"/>
      <c r="U1630" s="58"/>
      <c r="AM1630" s="2"/>
    </row>
    <row r="1631" spans="1:39" s="3" customFormat="1">
      <c r="A1631" s="1"/>
      <c r="B1631" s="1"/>
      <c r="F1631" s="58"/>
      <c r="T1631" s="59"/>
      <c r="U1631" s="58"/>
      <c r="AM1631" s="2"/>
    </row>
    <row r="1632" spans="1:39" s="3" customFormat="1">
      <c r="A1632" s="1"/>
      <c r="B1632" s="1"/>
      <c r="F1632" s="58"/>
      <c r="T1632" s="59"/>
      <c r="U1632" s="58"/>
      <c r="AM1632" s="2"/>
    </row>
    <row r="1633" spans="1:39" s="3" customFormat="1">
      <c r="A1633" s="1"/>
      <c r="B1633" s="1"/>
      <c r="F1633" s="58"/>
      <c r="T1633" s="59"/>
      <c r="U1633" s="58"/>
      <c r="AM1633" s="2"/>
    </row>
    <row r="1634" spans="1:39" s="3" customFormat="1">
      <c r="A1634" s="1"/>
      <c r="B1634" s="1"/>
      <c r="F1634" s="58"/>
      <c r="T1634" s="59"/>
      <c r="U1634" s="58"/>
      <c r="AM1634" s="2"/>
    </row>
    <row r="1635" spans="1:39" s="3" customFormat="1">
      <c r="A1635" s="1"/>
      <c r="B1635" s="1"/>
      <c r="F1635" s="58"/>
      <c r="T1635" s="59"/>
      <c r="U1635" s="58"/>
      <c r="AM1635" s="2"/>
    </row>
    <row r="1636" spans="1:39" s="3" customFormat="1">
      <c r="A1636" s="1"/>
      <c r="B1636" s="1"/>
      <c r="F1636" s="58"/>
      <c r="T1636" s="59"/>
      <c r="U1636" s="58"/>
      <c r="AM1636" s="2"/>
    </row>
    <row r="1637" spans="1:39" s="3" customFormat="1">
      <c r="A1637" s="1"/>
      <c r="B1637" s="1"/>
      <c r="F1637" s="58"/>
      <c r="T1637" s="59"/>
      <c r="U1637" s="58"/>
      <c r="AM1637" s="2"/>
    </row>
    <row r="1638" spans="1:39" s="3" customFormat="1">
      <c r="A1638" s="1"/>
      <c r="B1638" s="1"/>
      <c r="F1638" s="58"/>
      <c r="T1638" s="59"/>
      <c r="U1638" s="58"/>
      <c r="AM1638" s="2"/>
    </row>
    <row r="1639" spans="1:39" s="3" customFormat="1">
      <c r="A1639" s="1"/>
      <c r="B1639" s="1"/>
      <c r="F1639" s="58"/>
      <c r="T1639" s="59"/>
      <c r="U1639" s="58"/>
      <c r="AM1639" s="2"/>
    </row>
    <row r="1640" spans="1:39" s="3" customFormat="1">
      <c r="A1640" s="1"/>
      <c r="B1640" s="1"/>
      <c r="F1640" s="58"/>
      <c r="T1640" s="59"/>
      <c r="U1640" s="58"/>
      <c r="AM1640" s="2"/>
    </row>
    <row r="1641" spans="1:39" s="3" customFormat="1">
      <c r="A1641" s="1"/>
      <c r="B1641" s="1"/>
      <c r="F1641" s="58"/>
      <c r="T1641" s="59"/>
      <c r="U1641" s="58"/>
      <c r="AM1641" s="2"/>
    </row>
    <row r="1642" spans="1:39" s="3" customFormat="1">
      <c r="A1642" s="1"/>
      <c r="B1642" s="1"/>
      <c r="F1642" s="58"/>
      <c r="T1642" s="59"/>
      <c r="U1642" s="58"/>
      <c r="AM1642" s="2"/>
    </row>
    <row r="1643" spans="1:39" s="3" customFormat="1">
      <c r="A1643" s="1"/>
      <c r="B1643" s="1"/>
      <c r="F1643" s="58"/>
      <c r="T1643" s="59"/>
      <c r="U1643" s="58"/>
      <c r="AM1643" s="2"/>
    </row>
    <row r="1644" spans="1:39" s="3" customFormat="1">
      <c r="A1644" s="1"/>
      <c r="B1644" s="1"/>
      <c r="F1644" s="58"/>
      <c r="T1644" s="59"/>
      <c r="U1644" s="58"/>
      <c r="AM1644" s="2"/>
    </row>
    <row r="1645" spans="1:39" s="3" customFormat="1">
      <c r="A1645" s="1"/>
      <c r="B1645" s="1"/>
      <c r="F1645" s="58"/>
      <c r="T1645" s="59"/>
      <c r="U1645" s="58"/>
      <c r="AM1645" s="2"/>
    </row>
    <row r="1646" spans="1:39" s="3" customFormat="1">
      <c r="A1646" s="1"/>
      <c r="B1646" s="1"/>
      <c r="F1646" s="58"/>
      <c r="T1646" s="59"/>
      <c r="U1646" s="58"/>
      <c r="AM1646" s="2"/>
    </row>
    <row r="1647" spans="1:39" s="3" customFormat="1">
      <c r="A1647" s="1"/>
      <c r="B1647" s="1"/>
      <c r="F1647" s="58"/>
      <c r="T1647" s="59"/>
      <c r="U1647" s="58"/>
      <c r="AM1647" s="2"/>
    </row>
    <row r="1648" spans="1:39" s="3" customFormat="1">
      <c r="A1648" s="1"/>
      <c r="B1648" s="1"/>
      <c r="F1648" s="58"/>
      <c r="T1648" s="59"/>
      <c r="U1648" s="58"/>
      <c r="AM1648" s="2"/>
    </row>
    <row r="1649" spans="1:39" s="3" customFormat="1">
      <c r="A1649" s="1"/>
      <c r="B1649" s="1"/>
      <c r="F1649" s="58"/>
      <c r="T1649" s="59"/>
      <c r="U1649" s="58"/>
      <c r="AM1649" s="2"/>
    </row>
    <row r="1650" spans="1:39" s="3" customFormat="1">
      <c r="A1650" s="1"/>
      <c r="B1650" s="1"/>
      <c r="F1650" s="58"/>
      <c r="T1650" s="59"/>
      <c r="U1650" s="58"/>
      <c r="AM1650" s="2"/>
    </row>
    <row r="1651" spans="1:39" s="3" customFormat="1">
      <c r="A1651" s="1"/>
      <c r="B1651" s="1"/>
      <c r="F1651" s="58"/>
      <c r="T1651" s="59"/>
      <c r="U1651" s="58"/>
      <c r="AM1651" s="2"/>
    </row>
    <row r="1652" spans="1:39" s="3" customFormat="1">
      <c r="A1652" s="1"/>
      <c r="B1652" s="1"/>
      <c r="F1652" s="58"/>
      <c r="T1652" s="59"/>
      <c r="U1652" s="58"/>
      <c r="AM1652" s="2"/>
    </row>
    <row r="1653" spans="1:39" s="3" customFormat="1">
      <c r="A1653" s="1"/>
      <c r="B1653" s="1"/>
      <c r="F1653" s="58"/>
      <c r="T1653" s="59"/>
      <c r="U1653" s="58"/>
      <c r="AM1653" s="2"/>
    </row>
    <row r="1654" spans="1:39" s="3" customFormat="1">
      <c r="A1654" s="1"/>
      <c r="B1654" s="1"/>
      <c r="F1654" s="58"/>
      <c r="T1654" s="59"/>
      <c r="U1654" s="58"/>
      <c r="AM1654" s="2"/>
    </row>
    <row r="1655" spans="1:39" s="3" customFormat="1">
      <c r="A1655" s="1"/>
      <c r="B1655" s="1"/>
      <c r="F1655" s="58"/>
      <c r="T1655" s="59"/>
      <c r="U1655" s="58"/>
      <c r="AM1655" s="2"/>
    </row>
    <row r="1656" spans="1:39" s="3" customFormat="1">
      <c r="A1656" s="1"/>
      <c r="B1656" s="1"/>
      <c r="F1656" s="58"/>
      <c r="T1656" s="59"/>
      <c r="U1656" s="58"/>
      <c r="AM1656" s="2"/>
    </row>
    <row r="1657" spans="1:39" s="3" customFormat="1">
      <c r="A1657" s="1"/>
      <c r="B1657" s="1"/>
      <c r="F1657" s="58"/>
      <c r="T1657" s="59"/>
      <c r="U1657" s="58"/>
      <c r="AM1657" s="2"/>
    </row>
    <row r="1658" spans="1:39" s="3" customFormat="1">
      <c r="A1658" s="1"/>
      <c r="B1658" s="1"/>
      <c r="F1658" s="58"/>
      <c r="T1658" s="59"/>
      <c r="U1658" s="58"/>
      <c r="AM1658" s="2"/>
    </row>
    <row r="1659" spans="1:39" s="3" customFormat="1">
      <c r="A1659" s="1"/>
      <c r="B1659" s="1"/>
      <c r="F1659" s="58"/>
      <c r="T1659" s="59"/>
      <c r="U1659" s="58"/>
      <c r="AM1659" s="2"/>
    </row>
    <row r="1660" spans="1:39" s="3" customFormat="1">
      <c r="A1660" s="1"/>
      <c r="B1660" s="1"/>
      <c r="F1660" s="58"/>
      <c r="T1660" s="59"/>
      <c r="U1660" s="58"/>
      <c r="AM1660" s="2"/>
    </row>
    <row r="1661" spans="1:39" s="3" customFormat="1">
      <c r="A1661" s="1"/>
      <c r="B1661" s="1"/>
      <c r="F1661" s="58"/>
      <c r="T1661" s="59"/>
      <c r="U1661" s="58"/>
      <c r="AM1661" s="2"/>
    </row>
    <row r="1662" spans="1:39" s="3" customFormat="1">
      <c r="A1662" s="1"/>
      <c r="B1662" s="1"/>
      <c r="F1662" s="58"/>
      <c r="T1662" s="59"/>
      <c r="U1662" s="58"/>
      <c r="AM1662" s="2"/>
    </row>
    <row r="1663" spans="1:39" s="3" customFormat="1">
      <c r="A1663" s="1"/>
      <c r="B1663" s="1"/>
      <c r="F1663" s="58"/>
      <c r="T1663" s="59"/>
      <c r="U1663" s="58"/>
      <c r="AM1663" s="2"/>
    </row>
    <row r="1664" spans="1:39" s="3" customFormat="1">
      <c r="A1664" s="1"/>
      <c r="B1664" s="1"/>
      <c r="F1664" s="58"/>
      <c r="T1664" s="59"/>
      <c r="U1664" s="58"/>
      <c r="AM1664" s="2"/>
    </row>
    <row r="1665" spans="1:39" s="3" customFormat="1">
      <c r="A1665" s="1"/>
      <c r="B1665" s="1"/>
      <c r="F1665" s="58"/>
      <c r="T1665" s="59"/>
      <c r="U1665" s="58"/>
      <c r="AM1665" s="2"/>
    </row>
    <row r="1666" spans="1:39" s="3" customFormat="1">
      <c r="A1666" s="1"/>
      <c r="B1666" s="1"/>
      <c r="F1666" s="58"/>
      <c r="T1666" s="59"/>
      <c r="U1666" s="58"/>
      <c r="AM1666" s="2"/>
    </row>
    <row r="1667" spans="1:39" s="3" customFormat="1">
      <c r="A1667" s="1"/>
      <c r="B1667" s="1"/>
      <c r="F1667" s="58"/>
      <c r="T1667" s="59"/>
      <c r="U1667" s="58"/>
      <c r="AM1667" s="2"/>
    </row>
    <row r="1668" spans="1:39" s="3" customFormat="1">
      <c r="A1668" s="1"/>
      <c r="B1668" s="1"/>
      <c r="F1668" s="58"/>
      <c r="T1668" s="59"/>
      <c r="U1668" s="58"/>
      <c r="AM1668" s="2"/>
    </row>
    <row r="1669" spans="1:39" s="3" customFormat="1">
      <c r="A1669" s="1"/>
      <c r="B1669" s="1"/>
      <c r="F1669" s="58"/>
      <c r="T1669" s="59"/>
      <c r="U1669" s="58"/>
      <c r="AM1669" s="2"/>
    </row>
    <row r="1670" spans="1:39" s="3" customFormat="1">
      <c r="A1670" s="1"/>
      <c r="B1670" s="1"/>
      <c r="F1670" s="58"/>
      <c r="T1670" s="59"/>
      <c r="U1670" s="58"/>
      <c r="AM1670" s="2"/>
    </row>
    <row r="1671" spans="1:39" s="3" customFormat="1">
      <c r="A1671" s="1"/>
      <c r="B1671" s="1"/>
      <c r="F1671" s="58"/>
      <c r="T1671" s="59"/>
      <c r="U1671" s="58"/>
      <c r="AM1671" s="2"/>
    </row>
    <row r="1672" spans="1:39" s="3" customFormat="1">
      <c r="A1672" s="1"/>
      <c r="B1672" s="1"/>
      <c r="F1672" s="58"/>
      <c r="T1672" s="59"/>
      <c r="U1672" s="58"/>
      <c r="AM1672" s="2"/>
    </row>
    <row r="1673" spans="1:39" s="3" customFormat="1">
      <c r="A1673" s="1"/>
      <c r="B1673" s="1"/>
      <c r="F1673" s="58"/>
      <c r="T1673" s="59"/>
      <c r="U1673" s="58"/>
      <c r="AM1673" s="2"/>
    </row>
    <row r="1674" spans="1:39" s="3" customFormat="1">
      <c r="A1674" s="1"/>
      <c r="B1674" s="1"/>
      <c r="F1674" s="58"/>
      <c r="T1674" s="59"/>
      <c r="U1674" s="58"/>
      <c r="AM1674" s="2"/>
    </row>
    <row r="1675" spans="1:39" s="3" customFormat="1">
      <c r="A1675" s="1"/>
      <c r="B1675" s="1"/>
      <c r="F1675" s="58"/>
      <c r="T1675" s="59"/>
      <c r="U1675" s="58"/>
      <c r="AM1675" s="2"/>
    </row>
    <row r="1676" spans="1:39" s="3" customFormat="1">
      <c r="A1676" s="1"/>
      <c r="B1676" s="1"/>
      <c r="F1676" s="58"/>
      <c r="T1676" s="59"/>
      <c r="U1676" s="58"/>
      <c r="AM1676" s="2"/>
    </row>
    <row r="1677" spans="1:39" s="3" customFormat="1">
      <c r="A1677" s="1"/>
      <c r="B1677" s="1"/>
      <c r="F1677" s="58"/>
      <c r="T1677" s="59"/>
      <c r="U1677" s="58"/>
      <c r="AM1677" s="2"/>
    </row>
    <row r="1678" spans="1:39" s="3" customFormat="1">
      <c r="A1678" s="1"/>
      <c r="B1678" s="1"/>
      <c r="F1678" s="58"/>
      <c r="T1678" s="59"/>
      <c r="U1678" s="58"/>
      <c r="AM1678" s="2"/>
    </row>
    <row r="1679" spans="1:39" s="3" customFormat="1">
      <c r="A1679" s="1"/>
      <c r="B1679" s="1"/>
      <c r="F1679" s="58"/>
      <c r="T1679" s="59"/>
      <c r="U1679" s="58"/>
      <c r="AM1679" s="2"/>
    </row>
    <row r="1680" spans="1:39" s="3" customFormat="1">
      <c r="A1680" s="1"/>
      <c r="B1680" s="1"/>
      <c r="F1680" s="58"/>
      <c r="T1680" s="59"/>
      <c r="U1680" s="58"/>
      <c r="AM1680" s="2"/>
    </row>
    <row r="1681" spans="1:39" s="3" customFormat="1">
      <c r="A1681" s="1"/>
      <c r="B1681" s="1"/>
      <c r="F1681" s="58"/>
      <c r="T1681" s="59"/>
      <c r="U1681" s="58"/>
      <c r="AM1681" s="2"/>
    </row>
    <row r="1682" spans="1:39" s="3" customFormat="1">
      <c r="A1682" s="1"/>
      <c r="B1682" s="1"/>
      <c r="F1682" s="58"/>
      <c r="T1682" s="59"/>
      <c r="U1682" s="58"/>
      <c r="AM1682" s="2"/>
    </row>
    <row r="1683" spans="1:39" s="3" customFormat="1">
      <c r="A1683" s="1"/>
      <c r="B1683" s="1"/>
      <c r="F1683" s="58"/>
      <c r="T1683" s="59"/>
      <c r="U1683" s="58"/>
      <c r="AM1683" s="2"/>
    </row>
    <row r="1684" spans="1:39" s="3" customFormat="1">
      <c r="A1684" s="1"/>
      <c r="B1684" s="1"/>
      <c r="F1684" s="58"/>
      <c r="T1684" s="59"/>
      <c r="U1684" s="58"/>
      <c r="AM1684" s="2"/>
    </row>
    <row r="1685" spans="1:39" s="3" customFormat="1">
      <c r="A1685" s="1"/>
      <c r="B1685" s="1"/>
      <c r="F1685" s="58"/>
      <c r="T1685" s="59"/>
      <c r="U1685" s="58"/>
      <c r="AM1685" s="2"/>
    </row>
    <row r="1686" spans="1:39" s="3" customFormat="1">
      <c r="A1686" s="1"/>
      <c r="B1686" s="1"/>
      <c r="F1686" s="58"/>
      <c r="T1686" s="59"/>
      <c r="U1686" s="58"/>
      <c r="AM1686" s="2"/>
    </row>
    <row r="1687" spans="1:39" s="3" customFormat="1">
      <c r="A1687" s="1"/>
      <c r="B1687" s="1"/>
      <c r="F1687" s="58"/>
      <c r="T1687" s="59"/>
      <c r="U1687" s="58"/>
      <c r="AM1687" s="2"/>
    </row>
    <row r="1688" spans="1:39" s="3" customFormat="1">
      <c r="A1688" s="1"/>
      <c r="B1688" s="1"/>
      <c r="F1688" s="58"/>
      <c r="T1688" s="59"/>
      <c r="U1688" s="58"/>
      <c r="AM1688" s="2"/>
    </row>
    <row r="1689" spans="1:39" s="3" customFormat="1">
      <c r="A1689" s="1"/>
      <c r="B1689" s="1"/>
      <c r="F1689" s="58"/>
      <c r="T1689" s="59"/>
      <c r="U1689" s="58"/>
      <c r="AM1689" s="2"/>
    </row>
    <row r="1690" spans="1:39" s="3" customFormat="1">
      <c r="A1690" s="1"/>
      <c r="B1690" s="1"/>
      <c r="F1690" s="58"/>
      <c r="T1690" s="59"/>
      <c r="U1690" s="58"/>
      <c r="AM1690" s="2"/>
    </row>
    <row r="1691" spans="1:39" s="3" customFormat="1">
      <c r="A1691" s="1"/>
      <c r="B1691" s="1"/>
      <c r="F1691" s="58"/>
      <c r="T1691" s="59"/>
      <c r="U1691" s="58"/>
      <c r="AM1691" s="2"/>
    </row>
    <row r="1692" spans="1:39" s="3" customFormat="1">
      <c r="A1692" s="1"/>
      <c r="B1692" s="1"/>
      <c r="F1692" s="58"/>
      <c r="T1692" s="59"/>
      <c r="U1692" s="58"/>
      <c r="AM1692" s="2"/>
    </row>
    <row r="1693" spans="1:39" s="3" customFormat="1">
      <c r="A1693" s="1"/>
      <c r="B1693" s="1"/>
      <c r="F1693" s="58"/>
      <c r="T1693" s="59"/>
      <c r="U1693" s="58"/>
      <c r="AM1693" s="2"/>
    </row>
    <row r="1694" spans="1:39" s="3" customFormat="1">
      <c r="A1694" s="1"/>
      <c r="B1694" s="1"/>
      <c r="F1694" s="58"/>
      <c r="T1694" s="59"/>
      <c r="U1694" s="58"/>
      <c r="AM1694" s="2"/>
    </row>
    <row r="1695" spans="1:39" s="3" customFormat="1">
      <c r="A1695" s="1"/>
      <c r="B1695" s="1"/>
      <c r="F1695" s="58"/>
      <c r="T1695" s="59"/>
      <c r="U1695" s="58"/>
      <c r="AM1695" s="2"/>
    </row>
    <row r="1696" spans="1:39" s="3" customFormat="1">
      <c r="A1696" s="1"/>
      <c r="B1696" s="1"/>
      <c r="F1696" s="58"/>
      <c r="T1696" s="59"/>
      <c r="U1696" s="58"/>
      <c r="AM1696" s="2"/>
    </row>
    <row r="1697" spans="1:39" s="3" customFormat="1">
      <c r="A1697" s="1"/>
      <c r="B1697" s="1"/>
      <c r="F1697" s="58"/>
      <c r="T1697" s="59"/>
      <c r="U1697" s="58"/>
      <c r="AM1697" s="2"/>
    </row>
    <row r="1698" spans="1:39" s="3" customFormat="1">
      <c r="A1698" s="1"/>
      <c r="B1698" s="1"/>
      <c r="F1698" s="58"/>
      <c r="T1698" s="59"/>
      <c r="U1698" s="58"/>
      <c r="AM1698" s="2"/>
    </row>
    <row r="1699" spans="1:39" s="3" customFormat="1">
      <c r="A1699" s="1"/>
      <c r="B1699" s="1"/>
      <c r="F1699" s="58"/>
      <c r="T1699" s="59"/>
      <c r="U1699" s="58"/>
      <c r="AM1699" s="2"/>
    </row>
    <row r="1700" spans="1:39" s="3" customFormat="1">
      <c r="A1700" s="1"/>
      <c r="B1700" s="1"/>
      <c r="F1700" s="58"/>
      <c r="T1700" s="59"/>
      <c r="U1700" s="58"/>
      <c r="AM1700" s="2"/>
    </row>
    <row r="1701" spans="1:39" s="3" customFormat="1">
      <c r="A1701" s="1"/>
      <c r="B1701" s="1"/>
      <c r="F1701" s="58"/>
      <c r="T1701" s="59"/>
      <c r="U1701" s="58"/>
      <c r="AM1701" s="2"/>
    </row>
    <row r="1702" spans="1:39" s="3" customFormat="1">
      <c r="A1702" s="1"/>
      <c r="B1702" s="1"/>
      <c r="F1702" s="58"/>
      <c r="T1702" s="59"/>
      <c r="U1702" s="58"/>
      <c r="AM1702" s="2"/>
    </row>
    <row r="1703" spans="1:39" s="3" customFormat="1">
      <c r="A1703" s="1"/>
      <c r="B1703" s="1"/>
      <c r="F1703" s="58"/>
      <c r="T1703" s="59"/>
      <c r="U1703" s="58"/>
      <c r="AM1703" s="2"/>
    </row>
    <row r="1704" spans="1:39" s="3" customFormat="1">
      <c r="A1704" s="1"/>
      <c r="B1704" s="1"/>
      <c r="F1704" s="58"/>
      <c r="T1704" s="59"/>
      <c r="U1704" s="58"/>
      <c r="AM1704" s="2"/>
    </row>
    <row r="1705" spans="1:39" s="3" customFormat="1">
      <c r="A1705" s="1"/>
      <c r="B1705" s="1"/>
      <c r="F1705" s="58"/>
      <c r="T1705" s="59"/>
      <c r="U1705" s="58"/>
      <c r="AM1705" s="2"/>
    </row>
    <row r="1706" spans="1:39" s="3" customFormat="1">
      <c r="A1706" s="1"/>
      <c r="B1706" s="1"/>
      <c r="F1706" s="58"/>
      <c r="T1706" s="59"/>
      <c r="U1706" s="58"/>
      <c r="AM1706" s="2"/>
    </row>
    <row r="1707" spans="1:39" s="3" customFormat="1">
      <c r="A1707" s="1"/>
      <c r="B1707" s="1"/>
      <c r="F1707" s="58"/>
      <c r="T1707" s="59"/>
      <c r="U1707" s="58"/>
      <c r="AM1707" s="2"/>
    </row>
    <row r="1708" spans="1:39" s="3" customFormat="1">
      <c r="A1708" s="1"/>
      <c r="B1708" s="1"/>
      <c r="F1708" s="58"/>
      <c r="T1708" s="59"/>
      <c r="U1708" s="58"/>
      <c r="AM1708" s="2"/>
    </row>
    <row r="1709" spans="1:39" s="3" customFormat="1">
      <c r="A1709" s="1"/>
      <c r="B1709" s="1"/>
      <c r="F1709" s="58"/>
      <c r="T1709" s="59"/>
      <c r="U1709" s="58"/>
      <c r="AM1709" s="2"/>
    </row>
    <row r="1710" spans="1:39" s="3" customFormat="1">
      <c r="A1710" s="1"/>
      <c r="B1710" s="1"/>
      <c r="F1710" s="58"/>
      <c r="T1710" s="59"/>
      <c r="U1710" s="58"/>
      <c r="AM1710" s="2"/>
    </row>
    <row r="1711" spans="1:39" s="3" customFormat="1">
      <c r="A1711" s="1"/>
      <c r="B1711" s="1"/>
      <c r="F1711" s="58"/>
      <c r="T1711" s="59"/>
      <c r="U1711" s="58"/>
      <c r="AM1711" s="2"/>
    </row>
    <row r="1712" spans="1:39" s="3" customFormat="1">
      <c r="A1712" s="1"/>
      <c r="B1712" s="1"/>
      <c r="F1712" s="58"/>
      <c r="T1712" s="59"/>
      <c r="U1712" s="58"/>
      <c r="AM1712" s="2"/>
    </row>
    <row r="1713" spans="1:39" s="3" customFormat="1">
      <c r="A1713" s="1"/>
      <c r="B1713" s="1"/>
      <c r="F1713" s="58"/>
      <c r="T1713" s="59"/>
      <c r="U1713" s="58"/>
      <c r="AM1713" s="2"/>
    </row>
    <row r="1714" spans="1:39" s="3" customFormat="1">
      <c r="A1714" s="1"/>
      <c r="B1714" s="1"/>
      <c r="F1714" s="58"/>
      <c r="T1714" s="59"/>
      <c r="U1714" s="58"/>
      <c r="AM1714" s="2"/>
    </row>
    <row r="1715" spans="1:39" s="3" customFormat="1">
      <c r="A1715" s="1"/>
      <c r="B1715" s="1"/>
      <c r="F1715" s="58"/>
      <c r="T1715" s="59"/>
      <c r="U1715" s="58"/>
      <c r="AM1715" s="2"/>
    </row>
    <row r="1716" spans="1:39" s="3" customFormat="1">
      <c r="A1716" s="1"/>
      <c r="B1716" s="1"/>
      <c r="F1716" s="58"/>
      <c r="T1716" s="59"/>
      <c r="U1716" s="58"/>
      <c r="AM1716" s="2"/>
    </row>
    <row r="1717" spans="1:39" s="3" customFormat="1">
      <c r="A1717" s="1"/>
      <c r="B1717" s="1"/>
      <c r="F1717" s="58"/>
      <c r="T1717" s="59"/>
      <c r="U1717" s="58"/>
      <c r="AM1717" s="2"/>
    </row>
    <row r="1718" spans="1:39" s="3" customFormat="1">
      <c r="A1718" s="1"/>
      <c r="B1718" s="1"/>
      <c r="F1718" s="58"/>
      <c r="T1718" s="59"/>
      <c r="U1718" s="58"/>
      <c r="AM1718" s="2"/>
    </row>
    <row r="1719" spans="1:39" s="3" customFormat="1">
      <c r="A1719" s="1"/>
      <c r="B1719" s="1"/>
      <c r="F1719" s="58"/>
      <c r="T1719" s="59"/>
      <c r="U1719" s="58"/>
      <c r="AM1719" s="2"/>
    </row>
    <row r="1720" spans="1:39" s="3" customFormat="1">
      <c r="A1720" s="1"/>
      <c r="B1720" s="1"/>
      <c r="F1720" s="58"/>
      <c r="T1720" s="59"/>
      <c r="U1720" s="58"/>
      <c r="AM1720" s="2"/>
    </row>
    <row r="1721" spans="1:39" s="3" customFormat="1">
      <c r="A1721" s="1"/>
      <c r="B1721" s="1"/>
      <c r="F1721" s="58"/>
      <c r="T1721" s="59"/>
      <c r="U1721" s="58"/>
      <c r="AM1721" s="2"/>
    </row>
    <row r="1722" spans="1:39" s="3" customFormat="1">
      <c r="A1722" s="1"/>
      <c r="B1722" s="1"/>
      <c r="F1722" s="58"/>
      <c r="T1722" s="59"/>
      <c r="U1722" s="58"/>
      <c r="AM1722" s="2"/>
    </row>
    <row r="1723" spans="1:39" s="3" customFormat="1">
      <c r="A1723" s="1"/>
      <c r="B1723" s="1"/>
      <c r="F1723" s="58"/>
      <c r="T1723" s="59"/>
      <c r="U1723" s="58"/>
      <c r="AM1723" s="2"/>
    </row>
    <row r="1724" spans="1:39" s="3" customFormat="1">
      <c r="A1724" s="1"/>
      <c r="B1724" s="1"/>
      <c r="F1724" s="58"/>
      <c r="T1724" s="59"/>
      <c r="U1724" s="58"/>
      <c r="AM1724" s="2"/>
    </row>
    <row r="1725" spans="1:39" s="3" customFormat="1">
      <c r="A1725" s="1"/>
      <c r="B1725" s="1"/>
      <c r="F1725" s="58"/>
      <c r="T1725" s="59"/>
      <c r="U1725" s="58"/>
      <c r="AM1725" s="2"/>
    </row>
    <row r="1726" spans="1:39" s="3" customFormat="1">
      <c r="A1726" s="1"/>
      <c r="B1726" s="1"/>
      <c r="F1726" s="58"/>
      <c r="T1726" s="59"/>
      <c r="U1726" s="58"/>
      <c r="AM1726" s="2"/>
    </row>
    <row r="1727" spans="1:39" s="3" customFormat="1">
      <c r="A1727" s="1"/>
      <c r="B1727" s="1"/>
      <c r="F1727" s="58"/>
      <c r="T1727" s="59"/>
      <c r="U1727" s="58"/>
      <c r="AM1727" s="2"/>
    </row>
    <row r="1728" spans="1:39" s="3" customFormat="1">
      <c r="A1728" s="1"/>
      <c r="B1728" s="1"/>
      <c r="F1728" s="58"/>
      <c r="T1728" s="59"/>
      <c r="U1728" s="58"/>
      <c r="AM1728" s="2"/>
    </row>
    <row r="1729" spans="1:39" s="3" customFormat="1">
      <c r="A1729" s="1"/>
      <c r="B1729" s="1"/>
      <c r="F1729" s="58"/>
      <c r="T1729" s="59"/>
      <c r="U1729" s="58"/>
      <c r="AM1729" s="2"/>
    </row>
    <row r="1730" spans="1:39" s="3" customFormat="1">
      <c r="A1730" s="1"/>
      <c r="B1730" s="1"/>
      <c r="F1730" s="58"/>
      <c r="T1730" s="59"/>
      <c r="U1730" s="58"/>
      <c r="AM1730" s="2"/>
    </row>
    <row r="1731" spans="1:39" s="3" customFormat="1">
      <c r="A1731" s="1"/>
      <c r="B1731" s="1"/>
      <c r="F1731" s="58"/>
      <c r="T1731" s="59"/>
      <c r="U1731" s="58"/>
      <c r="AM1731" s="2"/>
    </row>
    <row r="1732" spans="1:39" s="3" customFormat="1">
      <c r="A1732" s="1"/>
      <c r="B1732" s="1"/>
      <c r="F1732" s="58"/>
      <c r="T1732" s="59"/>
      <c r="U1732" s="58"/>
      <c r="AM1732" s="2"/>
    </row>
    <row r="1733" spans="1:39" s="3" customFormat="1">
      <c r="A1733" s="1"/>
      <c r="B1733" s="1"/>
      <c r="F1733" s="58"/>
      <c r="T1733" s="59"/>
      <c r="U1733" s="58"/>
      <c r="AM1733" s="2"/>
    </row>
    <row r="1734" spans="1:39" s="3" customFormat="1">
      <c r="A1734" s="1"/>
      <c r="B1734" s="1"/>
      <c r="F1734" s="58"/>
      <c r="T1734" s="59"/>
      <c r="U1734" s="58"/>
      <c r="AM1734" s="2"/>
    </row>
    <row r="1735" spans="1:39" s="3" customFormat="1">
      <c r="A1735" s="1"/>
      <c r="B1735" s="1"/>
      <c r="F1735" s="58"/>
      <c r="T1735" s="59"/>
      <c r="U1735" s="58"/>
      <c r="AM1735" s="2"/>
    </row>
    <row r="1736" spans="1:39" s="3" customFormat="1">
      <c r="A1736" s="1"/>
      <c r="B1736" s="1"/>
      <c r="F1736" s="58"/>
      <c r="T1736" s="59"/>
      <c r="U1736" s="58"/>
      <c r="AM1736" s="2"/>
    </row>
    <row r="1737" spans="1:39" s="3" customFormat="1">
      <c r="A1737" s="60"/>
      <c r="B1737" s="60"/>
      <c r="C1737" s="62"/>
      <c r="D1737" s="62"/>
      <c r="E1737" s="62"/>
      <c r="F1737" s="63"/>
      <c r="G1737" s="62"/>
      <c r="H1737" s="62"/>
      <c r="I1737" s="62"/>
      <c r="J1737" s="62"/>
      <c r="K1737" s="62"/>
      <c r="L1737" s="62"/>
      <c r="M1737" s="62"/>
      <c r="N1737" s="62"/>
      <c r="O1737" s="62"/>
      <c r="P1737" s="62"/>
      <c r="Q1737" s="62"/>
      <c r="R1737" s="62"/>
      <c r="S1737" s="62"/>
      <c r="T1737" s="64"/>
      <c r="U1737" s="63"/>
      <c r="AM1737" s="61"/>
    </row>
    <row r="1738" spans="1:39" s="3" customFormat="1">
      <c r="A1738" s="60"/>
      <c r="B1738" s="60"/>
      <c r="C1738" s="62"/>
      <c r="D1738" s="62"/>
      <c r="E1738" s="62"/>
      <c r="F1738" s="63"/>
      <c r="G1738" s="62"/>
      <c r="H1738" s="62"/>
      <c r="I1738" s="62"/>
      <c r="J1738" s="62"/>
      <c r="K1738" s="62"/>
      <c r="L1738" s="62"/>
      <c r="M1738" s="62"/>
      <c r="N1738" s="62"/>
      <c r="O1738" s="62"/>
      <c r="P1738" s="62"/>
      <c r="Q1738" s="62"/>
      <c r="R1738" s="62"/>
      <c r="S1738" s="62"/>
      <c r="T1738" s="64"/>
      <c r="U1738" s="63"/>
      <c r="AM1738" s="61"/>
    </row>
    <row r="1739" spans="1:39" s="3" customFormat="1">
      <c r="A1739" s="60"/>
      <c r="B1739" s="60"/>
      <c r="C1739" s="62"/>
      <c r="D1739" s="62"/>
      <c r="E1739" s="62"/>
      <c r="F1739" s="63"/>
      <c r="G1739" s="62"/>
      <c r="H1739" s="62"/>
      <c r="I1739" s="62"/>
      <c r="J1739" s="62"/>
      <c r="K1739" s="62"/>
      <c r="L1739" s="62"/>
      <c r="M1739" s="62"/>
      <c r="N1739" s="62"/>
      <c r="O1739" s="62"/>
      <c r="P1739" s="62"/>
      <c r="Q1739" s="62"/>
      <c r="R1739" s="62"/>
      <c r="S1739" s="62"/>
      <c r="T1739" s="64"/>
      <c r="U1739" s="63"/>
      <c r="AM1739" s="61"/>
    </row>
    <row r="1740" spans="1:39" s="3" customFormat="1">
      <c r="A1740" s="60"/>
      <c r="B1740" s="60"/>
      <c r="C1740" s="62"/>
      <c r="D1740" s="62"/>
      <c r="E1740" s="62"/>
      <c r="F1740" s="63"/>
      <c r="G1740" s="62"/>
      <c r="H1740" s="62"/>
      <c r="I1740" s="62"/>
      <c r="J1740" s="62"/>
      <c r="K1740" s="62"/>
      <c r="L1740" s="62"/>
      <c r="M1740" s="62"/>
      <c r="N1740" s="62"/>
      <c r="O1740" s="62"/>
      <c r="P1740" s="62"/>
      <c r="Q1740" s="62"/>
      <c r="R1740" s="62"/>
      <c r="S1740" s="62"/>
      <c r="T1740" s="64"/>
      <c r="U1740" s="63"/>
      <c r="AM1740" s="61"/>
    </row>
    <row r="1741" spans="1:39" s="3" customFormat="1">
      <c r="A1741" s="60"/>
      <c r="B1741" s="60"/>
      <c r="C1741" s="62"/>
      <c r="D1741" s="62"/>
      <c r="E1741" s="62"/>
      <c r="F1741" s="63"/>
      <c r="G1741" s="62"/>
      <c r="H1741" s="62"/>
      <c r="I1741" s="62"/>
      <c r="J1741" s="62"/>
      <c r="K1741" s="62"/>
      <c r="L1741" s="62"/>
      <c r="M1741" s="62"/>
      <c r="N1741" s="62"/>
      <c r="O1741" s="62"/>
      <c r="P1741" s="62"/>
      <c r="Q1741" s="62"/>
      <c r="R1741" s="62"/>
      <c r="S1741" s="62"/>
      <c r="T1741" s="64"/>
      <c r="U1741" s="63"/>
      <c r="AM1741" s="61"/>
    </row>
    <row r="1742" spans="1:39" s="3" customFormat="1">
      <c r="A1742" s="60"/>
      <c r="B1742" s="60"/>
      <c r="C1742" s="62"/>
      <c r="D1742" s="62"/>
      <c r="E1742" s="62"/>
      <c r="F1742" s="63"/>
      <c r="G1742" s="62"/>
      <c r="H1742" s="62"/>
      <c r="I1742" s="62"/>
      <c r="J1742" s="62"/>
      <c r="K1742" s="62"/>
      <c r="L1742" s="62"/>
      <c r="M1742" s="62"/>
      <c r="N1742" s="62"/>
      <c r="O1742" s="62"/>
      <c r="P1742" s="62"/>
      <c r="Q1742" s="62"/>
      <c r="R1742" s="62"/>
      <c r="S1742" s="62"/>
      <c r="T1742" s="64"/>
      <c r="U1742" s="63"/>
      <c r="AM1742" s="61"/>
    </row>
    <row r="1743" spans="1:39" s="3" customFormat="1">
      <c r="A1743" s="60"/>
      <c r="B1743" s="60"/>
      <c r="C1743" s="62"/>
      <c r="D1743" s="62"/>
      <c r="E1743" s="62"/>
      <c r="F1743" s="63"/>
      <c r="G1743" s="62"/>
      <c r="H1743" s="62"/>
      <c r="I1743" s="62"/>
      <c r="J1743" s="62"/>
      <c r="K1743" s="62"/>
      <c r="L1743" s="62"/>
      <c r="M1743" s="62"/>
      <c r="N1743" s="62"/>
      <c r="O1743" s="62"/>
      <c r="P1743" s="62"/>
      <c r="Q1743" s="62"/>
      <c r="R1743" s="62"/>
      <c r="S1743" s="62"/>
      <c r="T1743" s="64"/>
      <c r="U1743" s="63"/>
      <c r="AM1743" s="61"/>
    </row>
    <row r="1744" spans="1:39" s="3" customFormat="1">
      <c r="A1744" s="60"/>
      <c r="B1744" s="60"/>
      <c r="C1744" s="62"/>
      <c r="D1744" s="62"/>
      <c r="E1744" s="62"/>
      <c r="F1744" s="63"/>
      <c r="G1744" s="62"/>
      <c r="H1744" s="62"/>
      <c r="I1744" s="62"/>
      <c r="J1744" s="62"/>
      <c r="K1744" s="62"/>
      <c r="L1744" s="62"/>
      <c r="M1744" s="62"/>
      <c r="N1744" s="62"/>
      <c r="O1744" s="62"/>
      <c r="P1744" s="62"/>
      <c r="Q1744" s="62"/>
      <c r="R1744" s="62"/>
      <c r="S1744" s="62"/>
      <c r="T1744" s="64"/>
      <c r="U1744" s="63"/>
      <c r="AM1744" s="61"/>
    </row>
    <row r="1745" spans="1:39" s="3" customFormat="1">
      <c r="A1745" s="60"/>
      <c r="B1745" s="60"/>
      <c r="C1745" s="62"/>
      <c r="D1745" s="62"/>
      <c r="E1745" s="62"/>
      <c r="F1745" s="63"/>
      <c r="G1745" s="62"/>
      <c r="H1745" s="62"/>
      <c r="I1745" s="62"/>
      <c r="J1745" s="62"/>
      <c r="K1745" s="62"/>
      <c r="L1745" s="62"/>
      <c r="M1745" s="62"/>
      <c r="N1745" s="62"/>
      <c r="O1745" s="62"/>
      <c r="P1745" s="62"/>
      <c r="Q1745" s="62"/>
      <c r="R1745" s="62"/>
      <c r="S1745" s="62"/>
      <c r="T1745" s="64"/>
      <c r="U1745" s="63"/>
      <c r="AM1745" s="61"/>
    </row>
    <row r="1746" spans="1:39" s="3" customFormat="1">
      <c r="A1746" s="60"/>
      <c r="B1746" s="60"/>
      <c r="C1746" s="62"/>
      <c r="D1746" s="62"/>
      <c r="E1746" s="62"/>
      <c r="F1746" s="63"/>
      <c r="G1746" s="62"/>
      <c r="H1746" s="62"/>
      <c r="I1746" s="62"/>
      <c r="J1746" s="62"/>
      <c r="K1746" s="62"/>
      <c r="L1746" s="62"/>
      <c r="M1746" s="62"/>
      <c r="N1746" s="62"/>
      <c r="O1746" s="62"/>
      <c r="P1746" s="62"/>
      <c r="Q1746" s="62"/>
      <c r="R1746" s="62"/>
      <c r="S1746" s="62"/>
      <c r="T1746" s="64"/>
      <c r="U1746" s="63"/>
      <c r="AM1746" s="61"/>
    </row>
    <row r="1747" spans="1:39" s="3" customFormat="1">
      <c r="A1747" s="60"/>
      <c r="B1747" s="60"/>
      <c r="C1747" s="62"/>
      <c r="D1747" s="62"/>
      <c r="E1747" s="62"/>
      <c r="F1747" s="63"/>
      <c r="G1747" s="62"/>
      <c r="H1747" s="62"/>
      <c r="I1747" s="62"/>
      <c r="J1747" s="62"/>
      <c r="K1747" s="62"/>
      <c r="L1747" s="62"/>
      <c r="M1747" s="62"/>
      <c r="N1747" s="62"/>
      <c r="O1747" s="62"/>
      <c r="P1747" s="62"/>
      <c r="Q1747" s="62"/>
      <c r="R1747" s="62"/>
      <c r="S1747" s="62"/>
      <c r="T1747" s="64"/>
      <c r="U1747" s="63"/>
      <c r="AM1747" s="61"/>
    </row>
    <row r="1748" spans="1:39" s="3" customFormat="1">
      <c r="A1748" s="60"/>
      <c r="B1748" s="60"/>
      <c r="C1748" s="62"/>
      <c r="D1748" s="62"/>
      <c r="E1748" s="62"/>
      <c r="F1748" s="63"/>
      <c r="G1748" s="62"/>
      <c r="H1748" s="62"/>
      <c r="I1748" s="62"/>
      <c r="J1748" s="62"/>
      <c r="K1748" s="62"/>
      <c r="L1748" s="62"/>
      <c r="M1748" s="62"/>
      <c r="N1748" s="62"/>
      <c r="O1748" s="62"/>
      <c r="P1748" s="62"/>
      <c r="Q1748" s="62"/>
      <c r="R1748" s="62"/>
      <c r="S1748" s="62"/>
      <c r="T1748" s="64"/>
      <c r="U1748" s="63"/>
      <c r="AM1748" s="61"/>
    </row>
  </sheetData>
  <mergeCells count="32">
    <mergeCell ref="G2:I2"/>
    <mergeCell ref="D2:F2"/>
    <mergeCell ref="D1:I1"/>
    <mergeCell ref="S4:T4"/>
    <mergeCell ref="J1:M1"/>
    <mergeCell ref="J2:M2"/>
    <mergeCell ref="B20:D20"/>
    <mergeCell ref="E20:F20"/>
    <mergeCell ref="B21:D21"/>
    <mergeCell ref="E21:F21"/>
    <mergeCell ref="G20:H20"/>
    <mergeCell ref="G21:H21"/>
    <mergeCell ref="B24:D24"/>
    <mergeCell ref="E24:F24"/>
    <mergeCell ref="G24:H24"/>
    <mergeCell ref="B22:D22"/>
    <mergeCell ref="E22:F22"/>
    <mergeCell ref="B23:D23"/>
    <mergeCell ref="E23:F23"/>
    <mergeCell ref="G22:H22"/>
    <mergeCell ref="G25:H25"/>
    <mergeCell ref="G26:H26"/>
    <mergeCell ref="G27:H27"/>
    <mergeCell ref="G28:H28"/>
    <mergeCell ref="J20:AM20"/>
    <mergeCell ref="J21:AM21"/>
    <mergeCell ref="J22:AM22"/>
    <mergeCell ref="J24:AM24"/>
    <mergeCell ref="J25:AM25"/>
    <mergeCell ref="J26:AM26"/>
    <mergeCell ref="J27:AM27"/>
    <mergeCell ref="J28:AM28"/>
  </mergeCells>
  <phoneticPr fontId="20" type="noConversion"/>
  <conditionalFormatting sqref="G3:I4 G19:I19 G29:I65288">
    <cfRule type="cellIs" dxfId="219" priority="168" stopIfTrue="1" operator="lessThan">
      <formula>0</formula>
    </cfRule>
  </conditionalFormatting>
  <conditionalFormatting sqref="H14:I14">
    <cfRule type="cellIs" dxfId="218" priority="164" stopIfTrue="1" operator="lessThan">
      <formula>0</formula>
    </cfRule>
  </conditionalFormatting>
  <conditionalFormatting sqref="L14:N14 N15">
    <cfRule type="cellIs" dxfId="217" priority="163" stopIfTrue="1" operator="lessThan">
      <formula>0</formula>
    </cfRule>
  </conditionalFormatting>
  <conditionalFormatting sqref="D273:D65288 D14 D11 D3:D4">
    <cfRule type="cellIs" dxfId="216" priority="158" stopIfTrue="1" operator="between">
      <formula>2000</formula>
      <formula>2001</formula>
    </cfRule>
    <cfRule type="cellIs" dxfId="215" priority="159" stopIfTrue="1" operator="between">
      <formula>2002</formula>
      <formula>2020</formula>
    </cfRule>
    <cfRule type="cellIs" dxfId="214" priority="160" stopIfTrue="1" operator="between">
      <formula>1998</formula>
      <formula>1999</formula>
    </cfRule>
    <cfRule type="cellIs" dxfId="213" priority="161" stopIfTrue="1" operator="between">
      <formula>1995</formula>
      <formula>1997</formula>
    </cfRule>
    <cfRule type="cellIs" dxfId="212" priority="162" stopIfTrue="1" operator="lessThan">
      <formula>1995</formula>
    </cfRule>
  </conditionalFormatting>
  <conditionalFormatting sqref="T19 T3:T4 T16 T14 T6 T29:T1048576 T11">
    <cfRule type="cellIs" dxfId="211" priority="157" operator="lessThan">
      <formula>0</formula>
    </cfRule>
  </conditionalFormatting>
  <conditionalFormatting sqref="S19 S3:S4 S14 S6 S29:S1048576 S11">
    <cfRule type="cellIs" dxfId="210" priority="156" operator="equal">
      <formula>"DEB"</formula>
    </cfRule>
  </conditionalFormatting>
  <conditionalFormatting sqref="H18:I18">
    <cfRule type="cellIs" dxfId="209" priority="152" stopIfTrue="1" operator="lessThan">
      <formula>0</formula>
    </cfRule>
  </conditionalFormatting>
  <conditionalFormatting sqref="L18:N18">
    <cfRule type="cellIs" dxfId="208" priority="151" stopIfTrue="1" operator="lessThan">
      <formula>0</formula>
    </cfRule>
  </conditionalFormatting>
  <conditionalFormatting sqref="D18">
    <cfRule type="cellIs" dxfId="207" priority="146" stopIfTrue="1" operator="between">
      <formula>2000</formula>
      <formula>2001</formula>
    </cfRule>
    <cfRule type="cellIs" dxfId="206" priority="147" stopIfTrue="1" operator="between">
      <formula>2002</formula>
      <formula>2020</formula>
    </cfRule>
    <cfRule type="cellIs" dxfId="205" priority="148" stopIfTrue="1" operator="between">
      <formula>1998</formula>
      <formula>1999</formula>
    </cfRule>
    <cfRule type="cellIs" dxfId="204" priority="149" stopIfTrue="1" operator="between">
      <formula>1995</formula>
      <formula>1997</formula>
    </cfRule>
    <cfRule type="cellIs" dxfId="203" priority="150" stopIfTrue="1" operator="lessThan">
      <formula>1995</formula>
    </cfRule>
  </conditionalFormatting>
  <conditionalFormatting sqref="T18">
    <cfRule type="cellIs" dxfId="202" priority="145" operator="lessThan">
      <formula>0</formula>
    </cfRule>
  </conditionalFormatting>
  <conditionalFormatting sqref="S18">
    <cfRule type="cellIs" dxfId="201" priority="144" operator="equal">
      <formula>"DEB"</formula>
    </cfRule>
  </conditionalFormatting>
  <conditionalFormatting sqref="G6:I6">
    <cfRule type="cellIs" dxfId="200" priority="142" stopIfTrue="1" operator="lessThan">
      <formula>0</formula>
    </cfRule>
  </conditionalFormatting>
  <conditionalFormatting sqref="D6">
    <cfRule type="cellIs" dxfId="199" priority="137" stopIfTrue="1" operator="between">
      <formula>2000</formula>
      <formula>2001</formula>
    </cfRule>
    <cfRule type="cellIs" dxfId="198" priority="138" stopIfTrue="1" operator="between">
      <formula>2002</formula>
      <formula>2020</formula>
    </cfRule>
    <cfRule type="cellIs" dxfId="197" priority="139" stopIfTrue="1" operator="between">
      <formula>1998</formula>
      <formula>1999</formula>
    </cfRule>
    <cfRule type="cellIs" dxfId="196" priority="140" stopIfTrue="1" operator="between">
      <formula>1995</formula>
      <formula>1997</formula>
    </cfRule>
    <cfRule type="cellIs" dxfId="195" priority="141" stopIfTrue="1" operator="lessThan">
      <formula>1995</formula>
    </cfRule>
  </conditionalFormatting>
  <conditionalFormatting sqref="L6:N6">
    <cfRule type="cellIs" dxfId="194" priority="136" stopIfTrue="1" operator="lessThan">
      <formula>0</formula>
    </cfRule>
  </conditionalFormatting>
  <conditionalFormatting sqref="L7:N7">
    <cfRule type="cellIs" dxfId="193" priority="116" stopIfTrue="1" operator="lessThan">
      <formula>0</formula>
    </cfRule>
  </conditionalFormatting>
  <conditionalFormatting sqref="T7">
    <cfRule type="cellIs" dxfId="192" priority="126" operator="lessThan">
      <formula>0</formula>
    </cfRule>
  </conditionalFormatting>
  <conditionalFormatting sqref="S7">
    <cfRule type="cellIs" dxfId="191" priority="125" operator="equal">
      <formula>"DEB"</formula>
    </cfRule>
  </conditionalFormatting>
  <conditionalFormatting sqref="G7:I7">
    <cfRule type="cellIs" dxfId="190" priority="124" stopIfTrue="1" operator="lessThan">
      <formula>0</formula>
    </cfRule>
  </conditionalFormatting>
  <conditionalFormatting sqref="D7">
    <cfRule type="cellIs" dxfId="189" priority="119" stopIfTrue="1" operator="between">
      <formula>2000</formula>
      <formula>2001</formula>
    </cfRule>
    <cfRule type="cellIs" dxfId="188" priority="120" stopIfTrue="1" operator="between">
      <formula>2002</formula>
      <formula>2020</formula>
    </cfRule>
    <cfRule type="cellIs" dxfId="187" priority="121" stopIfTrue="1" operator="between">
      <formula>1998</formula>
      <formula>1999</formula>
    </cfRule>
    <cfRule type="cellIs" dxfId="186" priority="122" stopIfTrue="1" operator="between">
      <formula>1995</formula>
      <formula>1997</formula>
    </cfRule>
    <cfRule type="cellIs" dxfId="185" priority="123" stopIfTrue="1" operator="lessThan">
      <formula>1995</formula>
    </cfRule>
  </conditionalFormatting>
  <conditionalFormatting sqref="T9">
    <cfRule type="cellIs" dxfId="184" priority="113" operator="lessThan">
      <formula>0</formula>
    </cfRule>
  </conditionalFormatting>
  <conditionalFormatting sqref="G9:I9">
    <cfRule type="cellIs" dxfId="183" priority="111" stopIfTrue="1" operator="lessThan">
      <formula>0</formula>
    </cfRule>
  </conditionalFormatting>
  <conditionalFormatting sqref="D9">
    <cfRule type="cellIs" dxfId="182" priority="106" stopIfTrue="1" operator="between">
      <formula>2000</formula>
      <formula>2001</formula>
    </cfRule>
    <cfRule type="cellIs" dxfId="181" priority="107" stopIfTrue="1" operator="between">
      <formula>2002</formula>
      <formula>2020</formula>
    </cfRule>
    <cfRule type="cellIs" dxfId="180" priority="108" stopIfTrue="1" operator="between">
      <formula>1998</formula>
      <formula>1999</formula>
    </cfRule>
    <cfRule type="cellIs" dxfId="179" priority="109" stopIfTrue="1" operator="between">
      <formula>1995</formula>
      <formula>1997</formula>
    </cfRule>
    <cfRule type="cellIs" dxfId="178" priority="110" stopIfTrue="1" operator="lessThan">
      <formula>1995</formula>
    </cfRule>
  </conditionalFormatting>
  <conditionalFormatting sqref="L9:N9">
    <cfRule type="cellIs" dxfId="177" priority="105" stopIfTrue="1" operator="lessThan">
      <formula>0</formula>
    </cfRule>
  </conditionalFormatting>
  <conditionalFormatting sqref="T8">
    <cfRule type="cellIs" dxfId="176" priority="104" operator="lessThan">
      <formula>0</formula>
    </cfRule>
  </conditionalFormatting>
  <conditionalFormatting sqref="G8:I8">
    <cfRule type="cellIs" dxfId="175" priority="103" stopIfTrue="1" operator="lessThan">
      <formula>0</formula>
    </cfRule>
  </conditionalFormatting>
  <conditionalFormatting sqref="D8">
    <cfRule type="cellIs" dxfId="174" priority="98" stopIfTrue="1" operator="between">
      <formula>2000</formula>
      <formula>2001</formula>
    </cfRule>
    <cfRule type="cellIs" dxfId="173" priority="99" stopIfTrue="1" operator="between">
      <formula>2002</formula>
      <formula>2020</formula>
    </cfRule>
    <cfRule type="cellIs" dxfId="172" priority="100" stopIfTrue="1" operator="between">
      <formula>1998</formula>
      <formula>1999</formula>
    </cfRule>
    <cfRule type="cellIs" dxfId="171" priority="101" stopIfTrue="1" operator="between">
      <formula>1995</formula>
      <formula>1997</formula>
    </cfRule>
    <cfRule type="cellIs" dxfId="170" priority="102" stopIfTrue="1" operator="lessThan">
      <formula>1995</formula>
    </cfRule>
  </conditionalFormatting>
  <conditionalFormatting sqref="L8:N8">
    <cfRule type="cellIs" dxfId="169" priority="95" stopIfTrue="1" operator="lessThan">
      <formula>0</formula>
    </cfRule>
  </conditionalFormatting>
  <conditionalFormatting sqref="T10">
    <cfRule type="cellIs" dxfId="168" priority="92" operator="lessThan">
      <formula>0</formula>
    </cfRule>
  </conditionalFormatting>
  <conditionalFormatting sqref="L10:N10">
    <cfRule type="cellIs" dxfId="167" priority="83" stopIfTrue="1" operator="lessThan">
      <formula>0</formula>
    </cfRule>
  </conditionalFormatting>
  <conditionalFormatting sqref="G10:I10">
    <cfRule type="cellIs" dxfId="166" priority="91" stopIfTrue="1" operator="lessThan">
      <formula>0</formula>
    </cfRule>
  </conditionalFormatting>
  <conditionalFormatting sqref="D10">
    <cfRule type="cellIs" dxfId="165" priority="86" stopIfTrue="1" operator="between">
      <formula>2000</formula>
      <formula>2001</formula>
    </cfRule>
    <cfRule type="cellIs" dxfId="164" priority="87" stopIfTrue="1" operator="between">
      <formula>2002</formula>
      <formula>2020</formula>
    </cfRule>
    <cfRule type="cellIs" dxfId="163" priority="88" stopIfTrue="1" operator="between">
      <formula>1998</formula>
      <formula>1999</formula>
    </cfRule>
    <cfRule type="cellIs" dxfId="162" priority="89" stopIfTrue="1" operator="between">
      <formula>1995</formula>
      <formula>1997</formula>
    </cfRule>
    <cfRule type="cellIs" dxfId="161" priority="90" stopIfTrue="1" operator="lessThan">
      <formula>1995</formula>
    </cfRule>
  </conditionalFormatting>
  <conditionalFormatting sqref="G11:I11">
    <cfRule type="cellIs" dxfId="160" priority="77" stopIfTrue="1" operator="lessThan">
      <formula>0</formula>
    </cfRule>
  </conditionalFormatting>
  <conditionalFormatting sqref="L11:N11">
    <cfRule type="cellIs" dxfId="159" priority="76" stopIfTrue="1" operator="lessThan">
      <formula>0</formula>
    </cfRule>
  </conditionalFormatting>
  <conditionalFormatting sqref="H13:I13 L13:N13">
    <cfRule type="cellIs" dxfId="158" priority="75" stopIfTrue="1" operator="lessThan">
      <formula>0</formula>
    </cfRule>
  </conditionalFormatting>
  <conditionalFormatting sqref="D13">
    <cfRule type="cellIs" dxfId="157" priority="68" stopIfTrue="1" operator="between">
      <formula>2000</formula>
      <formula>2001</formula>
    </cfRule>
    <cfRule type="cellIs" dxfId="156" priority="69" stopIfTrue="1" operator="between">
      <formula>2002</formula>
      <formula>2020</formula>
    </cfRule>
    <cfRule type="cellIs" dxfId="155" priority="70" stopIfTrue="1" operator="between">
      <formula>1998</formula>
      <formula>1999</formula>
    </cfRule>
    <cfRule type="cellIs" dxfId="154" priority="71" stopIfTrue="1" operator="between">
      <formula>1995</formula>
      <formula>1997</formula>
    </cfRule>
    <cfRule type="cellIs" dxfId="153" priority="72" stopIfTrue="1" operator="lessThan">
      <formula>1995</formula>
    </cfRule>
  </conditionalFormatting>
  <conditionalFormatting sqref="G12:I12 G13:G18">
    <cfRule type="cellIs" dxfId="152" priority="62" stopIfTrue="1" operator="lessThan">
      <formula>0</formula>
    </cfRule>
  </conditionalFormatting>
  <conditionalFormatting sqref="T12">
    <cfRule type="cellIs" dxfId="151" priority="63" operator="lessThan">
      <formula>0</formula>
    </cfRule>
  </conditionalFormatting>
  <conditionalFormatting sqref="D12">
    <cfRule type="cellIs" dxfId="150" priority="57" stopIfTrue="1" operator="between">
      <formula>2000</formula>
      <formula>2001</formula>
    </cfRule>
    <cfRule type="cellIs" dxfId="149" priority="58" stopIfTrue="1" operator="between">
      <formula>2002</formula>
      <formula>2020</formula>
    </cfRule>
    <cfRule type="cellIs" dxfId="148" priority="59" stopIfTrue="1" operator="between">
      <formula>1998</formula>
      <formula>1999</formula>
    </cfRule>
    <cfRule type="cellIs" dxfId="147" priority="60" stopIfTrue="1" operator="between">
      <formula>1995</formula>
      <formula>1997</formula>
    </cfRule>
    <cfRule type="cellIs" dxfId="146" priority="61" stopIfTrue="1" operator="lessThan">
      <formula>1995</formula>
    </cfRule>
  </conditionalFormatting>
  <conditionalFormatting sqref="L12:N12">
    <cfRule type="cellIs" dxfId="145" priority="54" stopIfTrue="1" operator="lessThan">
      <formula>0</formula>
    </cfRule>
  </conditionalFormatting>
  <conditionalFormatting sqref="H16:I16">
    <cfRule type="cellIs" dxfId="144" priority="53" stopIfTrue="1" operator="lessThan">
      <formula>0</formula>
    </cfRule>
  </conditionalFormatting>
  <conditionalFormatting sqref="D16">
    <cfRule type="cellIs" dxfId="143" priority="48" stopIfTrue="1" operator="between">
      <formula>2000</formula>
      <formula>2001</formula>
    </cfRule>
    <cfRule type="cellIs" dxfId="142" priority="49" stopIfTrue="1" operator="between">
      <formula>2002</formula>
      <formula>2020</formula>
    </cfRule>
    <cfRule type="cellIs" dxfId="141" priority="50" stopIfTrue="1" operator="between">
      <formula>1998</formula>
      <formula>1999</formula>
    </cfRule>
    <cfRule type="cellIs" dxfId="140" priority="51" stopIfTrue="1" operator="between">
      <formula>1995</formula>
      <formula>1997</formula>
    </cfRule>
    <cfRule type="cellIs" dxfId="139" priority="52" stopIfTrue="1" operator="lessThan">
      <formula>1995</formula>
    </cfRule>
  </conditionalFormatting>
  <conditionalFormatting sqref="L16:N16">
    <cfRule type="cellIs" dxfId="138" priority="45" stopIfTrue="1" operator="lessThan">
      <formula>0</formula>
    </cfRule>
  </conditionalFormatting>
  <conditionalFormatting sqref="L15:M15">
    <cfRule type="cellIs" dxfId="137" priority="44" stopIfTrue="1" operator="lessThan">
      <formula>0</formula>
    </cfRule>
  </conditionalFormatting>
  <conditionalFormatting sqref="H15:I15">
    <cfRule type="cellIs" dxfId="136" priority="43" stopIfTrue="1" operator="lessThan">
      <formula>0</formula>
    </cfRule>
  </conditionalFormatting>
  <conditionalFormatting sqref="D15">
    <cfRule type="cellIs" dxfId="135" priority="38" stopIfTrue="1" operator="between">
      <formula>2000</formula>
      <formula>2001</formula>
    </cfRule>
    <cfRule type="cellIs" dxfId="134" priority="39" stopIfTrue="1" operator="between">
      <formula>2002</formula>
      <formula>2020</formula>
    </cfRule>
    <cfRule type="cellIs" dxfId="133" priority="40" stopIfTrue="1" operator="between">
      <formula>1998</formula>
      <formula>1999</formula>
    </cfRule>
    <cfRule type="cellIs" dxfId="132" priority="41" stopIfTrue="1" operator="between">
      <formula>1995</formula>
      <formula>1997</formula>
    </cfRule>
    <cfRule type="cellIs" dxfId="131" priority="42" stopIfTrue="1" operator="lessThan">
      <formula>1995</formula>
    </cfRule>
  </conditionalFormatting>
  <conditionalFormatting sqref="T17">
    <cfRule type="cellIs" dxfId="130" priority="35" operator="lessThan">
      <formula>0</formula>
    </cfRule>
  </conditionalFormatting>
  <conditionalFormatting sqref="H17:I17">
    <cfRule type="cellIs" dxfId="129" priority="34" stopIfTrue="1" operator="lessThan">
      <formula>0</formula>
    </cfRule>
  </conditionalFormatting>
  <conditionalFormatting sqref="D17">
    <cfRule type="cellIs" dxfId="128" priority="29" stopIfTrue="1" operator="between">
      <formula>2000</formula>
      <formula>2001</formula>
    </cfRule>
    <cfRule type="cellIs" dxfId="127" priority="30" stopIfTrue="1" operator="between">
      <formula>2002</formula>
      <formula>2020</formula>
    </cfRule>
    <cfRule type="cellIs" dxfId="126" priority="31" stopIfTrue="1" operator="between">
      <formula>1998</formula>
      <formula>1999</formula>
    </cfRule>
    <cfRule type="cellIs" dxfId="125" priority="32" stopIfTrue="1" operator="between">
      <formula>1995</formula>
      <formula>1997</formula>
    </cfRule>
    <cfRule type="cellIs" dxfId="124" priority="33" stopIfTrue="1" operator="lessThan">
      <formula>1995</formula>
    </cfRule>
  </conditionalFormatting>
  <conditionalFormatting sqref="L17:N17">
    <cfRule type="cellIs" dxfId="123" priority="26" stopIfTrue="1" operator="lessThan">
      <formula>0</formula>
    </cfRule>
  </conditionalFormatting>
  <conditionalFormatting sqref="A5:A18">
    <cfRule type="containsText" dxfId="122" priority="24" stopIfTrue="1" operator="containsText" text="H">
      <formula>NOT(ISERROR(SEARCH("H",A5)))</formula>
    </cfRule>
    <cfRule type="containsText" dxfId="121" priority="25" stopIfTrue="1" operator="containsText" text="F">
      <formula>NOT(ISERROR(SEARCH("F",A5)))</formula>
    </cfRule>
  </conditionalFormatting>
  <conditionalFormatting sqref="T5">
    <cfRule type="cellIs" dxfId="120" priority="23" operator="lessThan">
      <formula>0</formula>
    </cfRule>
  </conditionalFormatting>
  <conditionalFormatting sqref="G5:I5">
    <cfRule type="cellIs" dxfId="119" priority="22" stopIfTrue="1" operator="lessThan">
      <formula>0</formula>
    </cfRule>
  </conditionalFormatting>
  <conditionalFormatting sqref="D5">
    <cfRule type="cellIs" dxfId="118" priority="17" stopIfTrue="1" operator="between">
      <formula>2000</formula>
      <formula>2001</formula>
    </cfRule>
    <cfRule type="cellIs" dxfId="117" priority="18" stopIfTrue="1" operator="between">
      <formula>2002</formula>
      <formula>2020</formula>
    </cfRule>
    <cfRule type="cellIs" dxfId="116" priority="19" stopIfTrue="1" operator="between">
      <formula>1998</formula>
      <formula>1999</formula>
    </cfRule>
    <cfRule type="cellIs" dxfId="115" priority="20" stopIfTrue="1" operator="between">
      <formula>1995</formula>
      <formula>1997</formula>
    </cfRule>
    <cfRule type="cellIs" dxfId="114" priority="21" stopIfTrue="1" operator="lessThan">
      <formula>1995</formula>
    </cfRule>
  </conditionalFormatting>
  <conditionalFormatting sqref="L5:N5">
    <cfRule type="cellIs" dxfId="113" priority="14" stopIfTrue="1" operator="lessThan">
      <formula>0</formula>
    </cfRule>
  </conditionalFormatting>
  <conditionalFormatting sqref="L23:N23">
    <cfRule type="cellIs" dxfId="112" priority="7" stopIfTrue="1" operator="lessThan">
      <formula>0</formula>
    </cfRule>
  </conditionalFormatting>
  <conditionalFormatting sqref="T2">
    <cfRule type="cellIs" dxfId="111" priority="6" operator="lessThan">
      <formula>0</formula>
    </cfRule>
  </conditionalFormatting>
  <conditionalFormatting sqref="D1">
    <cfRule type="cellIs" dxfId="110" priority="1" stopIfTrue="1" operator="between">
      <formula>2000</formula>
      <formula>2001</formula>
    </cfRule>
    <cfRule type="cellIs" dxfId="109" priority="2" stopIfTrue="1" operator="between">
      <formula>2002</formula>
      <formula>2020</formula>
    </cfRule>
    <cfRule type="cellIs" dxfId="108" priority="3" stopIfTrue="1" operator="between">
      <formula>1998</formula>
      <formula>1999</formula>
    </cfRule>
    <cfRule type="cellIs" dxfId="107" priority="4" stopIfTrue="1" operator="between">
      <formula>1995</formula>
      <formula>1997</formula>
    </cfRule>
    <cfRule type="cellIs" dxfId="106" priority="5" stopIfTrue="1" operator="lessThan">
      <formula>1995</formula>
    </cfRule>
  </conditionalFormatting>
  <dataValidations count="1">
    <dataValidation type="list" allowBlank="1" showInputMessage="1" showErrorMessage="1" sqref="A5:A18">
      <formula1>"H,F"</formula1>
    </dataValidation>
  </dataValidations>
  <printOptions horizontalCentered="1" verticalCentered="1"/>
  <pageMargins left="0.19685039370078741" right="0.23622047244094491" top="0.39370078740157483" bottom="0.35433070866141736" header="0.31496062992125984" footer="0.31496062992125984"/>
  <pageSetup paperSize="9" scale="75" orientation="landscape" horizontalDpi="4294967293"/>
  <headerFooter alignWithMargins="0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AX1747"/>
  <sheetViews>
    <sheetView tabSelected="1" topLeftCell="B6" zoomScale="150" zoomScaleNormal="150" zoomScaleSheetLayoutView="86" zoomScalePageLayoutView="150" workbookViewId="0">
      <selection activeCell="B16" sqref="A16:XFD16"/>
    </sheetView>
  </sheetViews>
  <sheetFormatPr baseColWidth="10" defaultColWidth="10.83203125" defaultRowHeight="14" x14ac:dyDescent="0"/>
  <cols>
    <col min="1" max="1" width="7.5" style="60" hidden="1" customWidth="1"/>
    <col min="2" max="2" width="7.1640625" style="60" bestFit="1" customWidth="1"/>
    <col min="3" max="3" width="47.33203125" style="62" bestFit="1" customWidth="1"/>
    <col min="4" max="4" width="7" style="62" bestFit="1" customWidth="1"/>
    <col min="5" max="5" width="13.33203125" style="62" customWidth="1"/>
    <col min="6" max="6" width="27.33203125" style="63" customWidth="1"/>
    <col min="7" max="8" width="6.6640625" style="62" customWidth="1"/>
    <col min="9" max="9" width="7" style="62" bestFit="1" customWidth="1"/>
    <col min="10" max="10" width="8.1640625" style="62" customWidth="1"/>
    <col min="11" max="11" width="7" style="62" bestFit="1" customWidth="1"/>
    <col min="12" max="15" width="6.6640625" style="62" customWidth="1"/>
    <col min="16" max="16" width="7" style="62" bestFit="1" customWidth="1"/>
    <col min="17" max="17" width="8.83203125" style="62" customWidth="1"/>
    <col min="18" max="19" width="7.83203125" style="62" hidden="1" customWidth="1"/>
    <col min="20" max="20" width="6.33203125" style="64" hidden="1" customWidth="1"/>
    <col min="21" max="21" width="8.83203125" style="63" hidden="1" customWidth="1"/>
    <col min="22" max="22" width="8.83203125" style="62" hidden="1" customWidth="1"/>
    <col min="23" max="38" width="18.33203125" style="62" hidden="1" customWidth="1"/>
    <col min="39" max="39" width="7" style="61" bestFit="1" customWidth="1"/>
    <col min="40" max="40" width="18.33203125" style="62" customWidth="1"/>
    <col min="41" max="51" width="11.5" style="62" customWidth="1"/>
    <col min="52" max="16384" width="10.83203125" style="62"/>
  </cols>
  <sheetData>
    <row r="1" spans="1:50" s="3" customFormat="1" ht="36" customHeight="1" thickBot="1">
      <c r="A1" s="67"/>
      <c r="B1" s="80"/>
      <c r="C1" s="191" t="s">
        <v>50</v>
      </c>
      <c r="D1" s="228" t="s">
        <v>40</v>
      </c>
      <c r="E1" s="229"/>
      <c r="F1" s="229"/>
      <c r="G1" s="229"/>
      <c r="H1" s="229"/>
      <c r="I1" s="230"/>
      <c r="J1" s="221" t="s">
        <v>0</v>
      </c>
      <c r="K1" s="221"/>
      <c r="L1" s="221"/>
      <c r="M1" s="222"/>
      <c r="N1" s="73"/>
      <c r="O1" s="74"/>
      <c r="P1" s="74"/>
      <c r="Q1" s="74"/>
      <c r="R1" s="74"/>
      <c r="S1" s="74"/>
      <c r="T1" s="74"/>
      <c r="U1" s="75"/>
      <c r="W1" s="65"/>
      <c r="X1" s="65"/>
      <c r="Y1" s="65"/>
      <c r="Z1" s="65"/>
      <c r="AA1" s="65"/>
      <c r="AB1" s="65"/>
      <c r="AC1" s="65"/>
      <c r="AD1" s="65"/>
      <c r="AM1" s="68"/>
    </row>
    <row r="2" spans="1:50" s="3" customFormat="1" ht="45" customHeight="1" thickBot="1">
      <c r="A2" s="70"/>
      <c r="B2" s="81"/>
      <c r="C2" s="190" t="s">
        <v>51</v>
      </c>
      <c r="D2" s="231" t="s">
        <v>41</v>
      </c>
      <c r="E2" s="245"/>
      <c r="F2" s="232"/>
      <c r="G2" s="223" t="s">
        <v>42</v>
      </c>
      <c r="H2" s="224"/>
      <c r="I2" s="225"/>
      <c r="J2" s="226">
        <v>42221</v>
      </c>
      <c r="K2" s="226"/>
      <c r="L2" s="226"/>
      <c r="M2" s="227"/>
      <c r="N2" s="76"/>
      <c r="O2" s="77"/>
      <c r="P2" s="77"/>
      <c r="Q2" s="77"/>
      <c r="R2" s="77"/>
      <c r="S2" s="77"/>
      <c r="T2" s="78"/>
      <c r="U2" s="79"/>
      <c r="V2" s="5"/>
      <c r="W2" s="5"/>
      <c r="X2" s="5"/>
      <c r="Y2" s="5"/>
      <c r="Z2" s="5"/>
      <c r="AA2" s="5"/>
      <c r="AB2" s="5"/>
      <c r="AC2" s="5"/>
      <c r="AD2" s="5"/>
      <c r="AE2" s="5"/>
      <c r="AM2" s="71"/>
    </row>
    <row r="3" spans="1:50" s="3" customFormat="1" ht="6" customHeight="1" thickBot="1">
      <c r="A3" s="1"/>
      <c r="B3" s="1"/>
      <c r="C3" s="89"/>
      <c r="D3" s="89"/>
      <c r="E3" s="89"/>
      <c r="F3" s="89"/>
      <c r="G3" s="88"/>
      <c r="H3" s="88"/>
      <c r="I3" s="88"/>
      <c r="J3" s="89"/>
      <c r="K3" s="89"/>
      <c r="L3" s="89"/>
      <c r="M3" s="89"/>
      <c r="N3" s="89"/>
      <c r="O3" s="88"/>
      <c r="P3" s="88"/>
      <c r="Q3" s="88"/>
      <c r="R3" s="88"/>
      <c r="S3" s="6"/>
      <c r="T3" s="6"/>
      <c r="U3" s="90"/>
      <c r="V3" s="6"/>
      <c r="AM3" s="2"/>
    </row>
    <row r="4" spans="1:50" s="10" customFormat="1" ht="13.5" customHeight="1" thickTop="1" thickBot="1">
      <c r="A4" s="91" t="s">
        <v>2</v>
      </c>
      <c r="B4" s="92" t="s">
        <v>43</v>
      </c>
      <c r="C4" s="189" t="s">
        <v>57</v>
      </c>
      <c r="D4" s="7" t="s">
        <v>5</v>
      </c>
      <c r="E4" s="7" t="s">
        <v>6</v>
      </c>
      <c r="F4" s="8" t="s">
        <v>39</v>
      </c>
      <c r="G4" s="7">
        <v>1</v>
      </c>
      <c r="H4" s="7">
        <v>2</v>
      </c>
      <c r="I4" s="7">
        <v>3</v>
      </c>
      <c r="J4" s="7" t="s">
        <v>7</v>
      </c>
      <c r="K4" s="7" t="s">
        <v>44</v>
      </c>
      <c r="L4" s="7">
        <v>1</v>
      </c>
      <c r="M4" s="7">
        <v>2</v>
      </c>
      <c r="N4" s="7">
        <v>3</v>
      </c>
      <c r="O4" s="7" t="s">
        <v>8</v>
      </c>
      <c r="P4" s="7" t="s">
        <v>44</v>
      </c>
      <c r="Q4" s="7" t="s">
        <v>9</v>
      </c>
      <c r="R4" s="212" t="s">
        <v>10</v>
      </c>
      <c r="S4" s="246" t="s">
        <v>11</v>
      </c>
      <c r="T4" s="247"/>
      <c r="U4" s="9" t="s">
        <v>12</v>
      </c>
      <c r="V4" s="93" t="s">
        <v>1</v>
      </c>
      <c r="W4" s="93" t="s">
        <v>13</v>
      </c>
      <c r="X4" s="93" t="s">
        <v>14</v>
      </c>
      <c r="Y4" s="93" t="s">
        <v>15</v>
      </c>
      <c r="Z4" s="93" t="s">
        <v>16</v>
      </c>
      <c r="AA4" s="93" t="s">
        <v>17</v>
      </c>
      <c r="AB4" s="93" t="s">
        <v>18</v>
      </c>
      <c r="AC4" s="93" t="s">
        <v>19</v>
      </c>
      <c r="AD4" s="93" t="s">
        <v>20</v>
      </c>
      <c r="AE4" s="93" t="s">
        <v>21</v>
      </c>
      <c r="AF4" s="94"/>
      <c r="AG4" s="94"/>
      <c r="AH4" s="94"/>
      <c r="AI4" s="94"/>
      <c r="AJ4" s="94"/>
      <c r="AK4" s="94"/>
      <c r="AL4" s="94"/>
      <c r="AM4" s="95" t="s">
        <v>44</v>
      </c>
    </row>
    <row r="5" spans="1:50" s="24" customFormat="1" ht="20">
      <c r="A5" s="96" t="s">
        <v>56</v>
      </c>
      <c r="B5" s="158"/>
      <c r="C5" s="202" t="s">
        <v>54</v>
      </c>
      <c r="D5" s="203"/>
      <c r="E5" s="204"/>
      <c r="F5" s="205"/>
      <c r="G5" s="15"/>
      <c r="H5" s="15"/>
      <c r="I5" s="15"/>
      <c r="J5" s="16" t="str">
        <f t="shared" ref="J5:J17" si="0">IF(D5="","",IF(MAXA(G5:I5)&lt;=0,0,MAXA(G5:I5)))</f>
        <v/>
      </c>
      <c r="K5" s="178"/>
      <c r="L5" s="15"/>
      <c r="M5" s="15"/>
      <c r="N5" s="15"/>
      <c r="O5" s="16" t="str">
        <f t="shared" ref="O5:O17" si="1">IF(D5="","",IF(MAXA(L5:N5)&lt;=0,0,MAXA(L5:N5)))</f>
        <v/>
      </c>
      <c r="P5" s="178"/>
      <c r="Q5" s="17" t="str">
        <f t="shared" ref="Q5:Q17" si="2">IF(D5="","",IF(OR(J5=0,O5=0),0,J5+O5))</f>
        <v/>
      </c>
      <c r="R5" s="18" t="e">
        <f>Q5-E5</f>
        <v>#VALUE!</v>
      </c>
      <c r="S5" s="19" t="str">
        <f t="shared" ref="S5:S14" si="3">IF(D5="","",AL5)</f>
        <v/>
      </c>
      <c r="T5" s="20" t="e">
        <f t="shared" ref="T5" si="4">IF(AE5&gt;=0,AE5,IF(AD5&gt;=0,AD5,IF(AC5&gt;=0,AC5,IF(AB5&gt;=0,AB5,IF(AA5&gt;=0,AA5,IF(Z5&gt;=0,Z5,IF(Y5&gt;=0,Y5,IF(X5&gt;=0,X5,W5))))))))</f>
        <v>#VALUE!</v>
      </c>
      <c r="U5" s="21" t="str">
        <f>IF(E5="","",IF(A5="H",IF(OR(D5="SEN",D5&lt;1995),VLOOKUP(E5,[3]Feuil1!$A$11:$F$29,6),IF(AND(D5&gt;1994,D5&lt;1998),VLOOKUP(E5,[3]Feuil1!$A$11:$F$29,5),IF(AND(D5&gt;1997,D5&lt;2000),VLOOKUP(E5,[3]Feuil1!$A$11:$F$29,4),IF(AND(D5&gt;1999,D5&lt;2002),VLOOKUP(E5,[3]Feuil1!$A$11:$F$29,3),VLOOKUP(E5,[3]Feuil1!$A$11:$F$29,2))))),IF(OR(D5="SEN",D5&lt;1995),VLOOKUP(E5,[3]Feuil1!$G$11:$L$25,6),IF(AND(D5&gt;1994,D5&lt;1998),VLOOKUP(E5,[3]Feuil1!$G$11:$L$25,5),IF(AND(D5&gt;1997,D5&lt;2000),VLOOKUP(E5,[3]Feuil1!$G$11:$L$25,4),IF(AND(D5&gt;1999,D5&lt;2002),VLOOKUP(E5,[3]Feuil1!$G$11:$L$25,3),VLOOKUP(E5,[3]Feuil1!$G$11:$L$25,2)))))))</f>
        <v/>
      </c>
      <c r="V5" s="159" t="s">
        <v>1</v>
      </c>
      <c r="W5" s="160" t="e">
        <f>Q5-HLOOKUP(U5,[3]Feuil1!$C$1:$BJ$10,2,FALSE)</f>
        <v>#VALUE!</v>
      </c>
      <c r="X5" s="160" t="e">
        <f>Q5-HLOOKUP(U5,[3]Feuil1!$C$1:$BJ$10,3,FALSE)</f>
        <v>#VALUE!</v>
      </c>
      <c r="Y5" s="160" t="e">
        <f>Q5-HLOOKUP(U5,[3]Feuil1!$C$1:$BJ$10,4,FALSE)</f>
        <v>#VALUE!</v>
      </c>
      <c r="Z5" s="160" t="e">
        <f>Q5-HLOOKUP(U5,[3]Feuil1!$C$1:$BJ$10,5,FALSE)</f>
        <v>#VALUE!</v>
      </c>
      <c r="AA5" s="160" t="e">
        <f>Q5-HLOOKUP(U5,[3]Feuil1!$C$1:$BJ$10,6,FALSE)</f>
        <v>#VALUE!</v>
      </c>
      <c r="AB5" s="160" t="e">
        <f>Q5-HLOOKUP(U5,[3]Feuil1!$C$1:$BJ$10,7,FALSE)</f>
        <v>#VALUE!</v>
      </c>
      <c r="AC5" s="160" t="e">
        <f>Q5-HLOOKUP(U5,[3]Feuil1!$C$1:$BJ$10,8,FALSE)</f>
        <v>#VALUE!</v>
      </c>
      <c r="AD5" s="160" t="e">
        <f>Q5-HLOOKUP(U5,[3]Feuil1!$C$1:$BJ$10,9,FALSE)</f>
        <v>#VALUE!</v>
      </c>
      <c r="AE5" s="161" t="e">
        <f>Q5-HLOOKUP(U5,[3]Feuil1!$C$1:$BJ$10,10,FALSE)</f>
        <v>#VALUE!</v>
      </c>
      <c r="AF5" s="161"/>
      <c r="AG5" s="161"/>
      <c r="AH5" s="161"/>
      <c r="AI5" s="161"/>
      <c r="AJ5" s="161"/>
      <c r="AK5" s="161"/>
      <c r="AL5" s="161" t="e">
        <f t="shared" ref="AL5:AL13" si="5">IF(AE5&gt;=0,$AE$4,IF(AD5&gt;=0,$AD$4,IF(AC5&gt;=0,$AC$4,IF(AB5&gt;=0,$AB$4,IF(AA5&gt;=0,$AA$4,IF(Z5&gt;=0,$Z$4,IF(Y5&gt;=0,$Y$4,IF(X5&gt;=0,$X$4,$W$4))))))))</f>
        <v>#VALUE!</v>
      </c>
      <c r="AM5" s="180"/>
      <c r="AN5" s="23"/>
      <c r="AO5" s="23"/>
      <c r="AP5" s="23"/>
      <c r="AQ5" s="23"/>
      <c r="AR5" s="23"/>
      <c r="AS5" s="23"/>
      <c r="AT5" s="23"/>
      <c r="AX5" s="23"/>
    </row>
    <row r="6" spans="1:50" s="23" customFormat="1" ht="20">
      <c r="A6" s="96" t="s">
        <v>56</v>
      </c>
      <c r="B6" s="162">
        <v>1</v>
      </c>
      <c r="C6" s="194" t="s">
        <v>59</v>
      </c>
      <c r="D6" s="35">
        <v>0</v>
      </c>
      <c r="E6" s="206">
        <v>68.400000000000006</v>
      </c>
      <c r="F6" s="208" t="s">
        <v>58</v>
      </c>
      <c r="G6" s="213">
        <v>75</v>
      </c>
      <c r="H6" s="15">
        <v>-80</v>
      </c>
      <c r="I6" s="213">
        <v>80</v>
      </c>
      <c r="J6" s="16">
        <f t="shared" si="0"/>
        <v>80</v>
      </c>
      <c r="K6" s="178">
        <v>5</v>
      </c>
      <c r="L6" s="213">
        <v>105</v>
      </c>
      <c r="M6" s="213">
        <v>110</v>
      </c>
      <c r="N6" s="15">
        <v>-114</v>
      </c>
      <c r="O6" s="16">
        <f t="shared" si="1"/>
        <v>110</v>
      </c>
      <c r="P6" s="178">
        <v>5</v>
      </c>
      <c r="Q6" s="17">
        <f t="shared" si="2"/>
        <v>190</v>
      </c>
      <c r="R6" s="18">
        <f>Q6-E6*2</f>
        <v>53.199999999999989</v>
      </c>
      <c r="S6" s="19" t="str">
        <f t="shared" si="3"/>
        <v>IRG +</v>
      </c>
      <c r="T6" s="20"/>
      <c r="U6" s="21" t="str">
        <f>IF(E6="","",IF(A6="H",IF(OR(D6="SEN",D6&lt;1995),VLOOKUP(E6,[2]Feuil1!$A$11:$G$29,6),IF(AND(D6&gt;1994,D6&lt;1998),VLOOKUP(E6,[2]Feuil1!$A$11:$G$29,5),IF(AND(D6&gt;1997,D6&lt;2000),VLOOKUP(E6,[2]Feuil1!$A$11:$G$29,4),IF(AND(D6&gt;1999,D6&lt;2002),VLOOKUP(E6,[2]Feuil1!$A$11:$G$29,3),VLOOKUP(E6,[2]Feuil1!$A$11:$G$29,2))))),IF(OR(D6="SEN",D6&lt;1995),VLOOKUP(E6,[2]Feuil1!$G$11:$L$25,6),IF(AND(D6&gt;1994,D6&lt;1998),VLOOKUP(E6,[2]Feuil1!$G$11:$L$25,5),IF(AND(D6&gt;1997,D6&lt;2000),VLOOKUP(E6,[2]Feuil1!$G$11:$L$25,4),IF(AND(D6&gt;1999,D6&lt;2002),VLOOKUP(E6,[2]Feuil1!$G$11:$L$25,3),VLOOKUP(E6,[2]Feuil1!$G$11:$L$25,2)))))))</f>
        <v>S69</v>
      </c>
      <c r="V6" s="163" t="s">
        <v>1</v>
      </c>
      <c r="W6" s="164">
        <f>Q6-HLOOKUP(U6,[2]Feuil1!$C$1:$BL$10,2,FALSE)</f>
        <v>60</v>
      </c>
      <c r="X6" s="164">
        <f>Q6-HLOOKUP(U6,[2]Feuil1!$C$1:$BL$10,3,FALSE)</f>
        <v>40</v>
      </c>
      <c r="Y6" s="164">
        <f>Q6-HLOOKUP(U6,[2]Feuil1!$C$1:$BL$10,4,FALSE)</f>
        <v>20</v>
      </c>
      <c r="Z6" s="164">
        <f>Q6-HLOOKUP(U6,[2]Feuil1!$C$1:$BL$10,5,FALSE)</f>
        <v>0</v>
      </c>
      <c r="AA6" s="164">
        <f>Q6-HLOOKUP(U6,[2]Feuil1!$C$1:$BL$10,6,FALSE)</f>
        <v>-30</v>
      </c>
      <c r="AB6" s="164">
        <f>Q6-HLOOKUP(U6,[2]Feuil1!$C$1:$BL$10,7,FALSE)</f>
        <v>-50</v>
      </c>
      <c r="AC6" s="164">
        <f>Q6-HLOOKUP(U6,[2]Feuil1!$C$1:$BL$10,8,FALSE)</f>
        <v>-70</v>
      </c>
      <c r="AD6" s="164">
        <f>Q6-HLOOKUP(U6,[2]Feuil1!$C$1:$BL$10,9,FALSE)</f>
        <v>-85</v>
      </c>
      <c r="AE6" s="164">
        <f>Q6-HLOOKUP(U6,[2]Feuil1!$C$1:$BL$10,10,FALSE)</f>
        <v>-100</v>
      </c>
      <c r="AF6" s="141"/>
      <c r="AG6" s="141"/>
      <c r="AH6" s="141"/>
      <c r="AI6" s="141"/>
      <c r="AJ6" s="141"/>
      <c r="AK6" s="141"/>
      <c r="AL6" s="141" t="str">
        <f t="shared" si="5"/>
        <v>IRG +</v>
      </c>
      <c r="AM6" s="181">
        <v>5</v>
      </c>
    </row>
    <row r="7" spans="1:50" s="23" customFormat="1" ht="20">
      <c r="A7" s="96" t="s">
        <v>56</v>
      </c>
      <c r="B7" s="162">
        <v>2</v>
      </c>
      <c r="C7" s="194" t="s">
        <v>64</v>
      </c>
      <c r="D7" s="32">
        <v>0</v>
      </c>
      <c r="E7" s="37">
        <v>67.209999999999994</v>
      </c>
      <c r="F7" s="209" t="s">
        <v>63</v>
      </c>
      <c r="G7" s="213">
        <v>113</v>
      </c>
      <c r="H7" s="213">
        <v>117</v>
      </c>
      <c r="I7" s="15">
        <v>-120</v>
      </c>
      <c r="J7" s="16">
        <f t="shared" si="0"/>
        <v>117</v>
      </c>
      <c r="K7" s="178">
        <v>1</v>
      </c>
      <c r="L7" s="213">
        <v>137</v>
      </c>
      <c r="M7" s="213">
        <v>141</v>
      </c>
      <c r="N7" s="213">
        <v>145</v>
      </c>
      <c r="O7" s="16">
        <f t="shared" si="1"/>
        <v>145</v>
      </c>
      <c r="P7" s="178">
        <v>1</v>
      </c>
      <c r="Q7" s="17">
        <f t="shared" si="2"/>
        <v>262</v>
      </c>
      <c r="R7" s="30">
        <f>IF(E7="","",IF(A7="H",10^(0.794358141*LOG(E7/174.393)^2)*Q7,IF(A7="F",10^(0.89726074*LOG(E7/148.026)^2)*Q7,"")))</f>
        <v>358.5202507426298</v>
      </c>
      <c r="S7" s="19" t="str">
        <f t="shared" si="3"/>
        <v>INTB +</v>
      </c>
      <c r="T7" s="20">
        <f t="shared" ref="T7:T11" si="6">IF(AE7&gt;=0,AE7,IF(AD7&gt;=0,AD7,IF(AC7&gt;=0,AC7,IF(AB7&gt;=0,AB7,IF(AA7&gt;=0,AA7,IF(Z7&gt;=0,Z7,IF(Y7&gt;=0,Y7,IF(X7&gt;=0,X7,W7))))))))</f>
        <v>2</v>
      </c>
      <c r="U7" s="21" t="str">
        <f>IF(E7="","",IF(A7="H",IF(OR(D7="SEN",D7&lt;1995),VLOOKUP(E7,[1]Feuil1!$A$11:$G$29,6),IF(AND(D7&gt;1994,D7&lt;1998),VLOOKUP(E7,[1]Feuil1!$A$11:$G$29,5),IF(AND(D7&gt;1997,D7&lt;2000),VLOOKUP(E7,[1]Feuil1!$A$11:$G$29,4),IF(AND(D7&gt;1999,D7&lt;2002),VLOOKUP(E7,[1]Feuil1!$A$11:$G$29,3),VLOOKUP(E7,[1]Feuil1!$A$11:$G$29,2))))),IF(OR(D7="SEN",D7&lt;1995),VLOOKUP(E7,[1]Feuil1!$G$11:$L$25,6),IF(AND(D7&gt;1994,D7&lt;1998),VLOOKUP(E7,[1]Feuil1!$G$11:$L$25,5),IF(AND(D7&gt;1997,D7&lt;2000),VLOOKUP(E7,[1]Feuil1!$G$11:$L$25,4),IF(AND(D7&gt;1999,D7&lt;2002),VLOOKUP(E7,[1]Feuil1!$G$11:$L$25,3),VLOOKUP(E7,[1]Feuil1!$G$11:$L$25,2)))))))</f>
        <v>S69</v>
      </c>
      <c r="V7" s="163" t="s">
        <v>1</v>
      </c>
      <c r="W7" s="164">
        <f>Q7-HLOOKUP(U7,[1]Feuil1!$C$1:$BL$10,2,FALSE)</f>
        <v>132</v>
      </c>
      <c r="X7" s="164">
        <f>Q7-HLOOKUP(U7,[1]Feuil1!$C$1:$BL$10,3,FALSE)</f>
        <v>112</v>
      </c>
      <c r="Y7" s="164">
        <f>Q7-HLOOKUP(U7,[1]Feuil1!$C$1:$BL$10,4,FALSE)</f>
        <v>92</v>
      </c>
      <c r="Z7" s="164">
        <f>Q7-HLOOKUP(U7,[1]Feuil1!$C$1:$BL$10,5,FALSE)</f>
        <v>72</v>
      </c>
      <c r="AA7" s="164">
        <f>Q7-HLOOKUP(U7,[1]Feuil1!$C$1:$BL$10,6,FALSE)</f>
        <v>42</v>
      </c>
      <c r="AB7" s="164">
        <f>Q7-HLOOKUP(U7,[1]Feuil1!$C$1:$BL$10,7,FALSE)</f>
        <v>22</v>
      </c>
      <c r="AC7" s="164">
        <f>Q7-HLOOKUP(U7,[1]Feuil1!$C$1:$BL$10,8,FALSE)</f>
        <v>2</v>
      </c>
      <c r="AD7" s="164">
        <f>Q7-HLOOKUP(U7,[1]Feuil1!$C$1:$BL$10,9,FALSE)</f>
        <v>-13</v>
      </c>
      <c r="AE7" s="164">
        <f>Q7-HLOOKUP(U7,[1]Feuil1!$C$1:$BL$10,10,FALSE)</f>
        <v>-28</v>
      </c>
      <c r="AF7" s="141"/>
      <c r="AG7" s="141"/>
      <c r="AH7" s="141"/>
      <c r="AI7" s="141"/>
      <c r="AJ7" s="141"/>
      <c r="AK7" s="141"/>
      <c r="AL7" s="141" t="str">
        <f t="shared" si="5"/>
        <v>INTB +</v>
      </c>
      <c r="AM7" s="181">
        <v>1</v>
      </c>
    </row>
    <row r="8" spans="1:50" s="23" customFormat="1" ht="20">
      <c r="A8" s="96" t="s">
        <v>56</v>
      </c>
      <c r="B8" s="162">
        <v>3</v>
      </c>
      <c r="C8" s="194" t="s">
        <v>62</v>
      </c>
      <c r="D8" s="32">
        <v>0</v>
      </c>
      <c r="E8" s="33">
        <v>68.34</v>
      </c>
      <c r="F8" s="209" t="s">
        <v>61</v>
      </c>
      <c r="G8" s="213">
        <v>100</v>
      </c>
      <c r="H8" s="15">
        <v>-106</v>
      </c>
      <c r="I8" s="15">
        <v>-106</v>
      </c>
      <c r="J8" s="16">
        <f t="shared" si="0"/>
        <v>100</v>
      </c>
      <c r="K8" s="178">
        <v>4</v>
      </c>
      <c r="L8" s="213">
        <v>105</v>
      </c>
      <c r="M8" s="213">
        <v>-110</v>
      </c>
      <c r="N8" s="213">
        <v>110</v>
      </c>
      <c r="O8" s="16">
        <f t="shared" si="1"/>
        <v>110</v>
      </c>
      <c r="P8" s="178">
        <v>4</v>
      </c>
      <c r="Q8" s="17">
        <f t="shared" si="2"/>
        <v>210</v>
      </c>
      <c r="R8" s="30">
        <f>IF(E8="","",IF(A8="H",10^(0.794358141*LOG(E8/174.393)^2)*Q8,IF(A8="F",10^(0.89726074*LOG(E8/148.026)^2)*Q8,"")))</f>
        <v>284.25596480215916</v>
      </c>
      <c r="S8" s="19" t="str">
        <f t="shared" si="3"/>
        <v>IRG +</v>
      </c>
      <c r="T8" s="20">
        <f t="shared" si="6"/>
        <v>20</v>
      </c>
      <c r="U8" s="21" t="str">
        <f>IF(E8="","",IF(A8="H",IF(OR(D8="SEN",D8&lt;1995),VLOOKUP(E8,[1]Feuil1!$A$11:$F$29,6),IF(AND(D8&gt;1994,D8&lt;1998),VLOOKUP(E8,[1]Feuil1!$A$11:$F$29,5),IF(AND(D8&gt;1997,D8&lt;2000),VLOOKUP(E8,[1]Feuil1!$A$11:$F$29,4),IF(AND(D8&gt;1999,D8&lt;2002),VLOOKUP(E8,[1]Feuil1!$A$11:$F$29,3),VLOOKUP(E8,[1]Feuil1!$A$11:$F$29,2))))),IF(OR(D8="SEN",D8&lt;1995),VLOOKUP(E8,[1]Feuil1!$G$11:$L$25,6),IF(AND(D8&gt;1994,D8&lt;1998),VLOOKUP(E8,[1]Feuil1!$G$11:$L$25,5),IF(AND(D8&gt;1997,D8&lt;2000),VLOOKUP(E8,[1]Feuil1!$G$11:$L$25,4),IF(AND(D8&gt;1999,D8&lt;2002),VLOOKUP(E8,[1]Feuil1!$G$11:$L$25,3),VLOOKUP(E8,[1]Feuil1!$G$11:$L$25,2)))))))</f>
        <v>S69</v>
      </c>
      <c r="V8" s="163" t="s">
        <v>1</v>
      </c>
      <c r="W8" s="164">
        <f>Q8-HLOOKUP(U8,[1]Feuil1!$C$1:$BL$10,2,FALSE)</f>
        <v>80</v>
      </c>
      <c r="X8" s="164">
        <f>Q8-HLOOKUP(U8,[1]Feuil1!$C$1:$BL$10,3,FALSE)</f>
        <v>60</v>
      </c>
      <c r="Y8" s="164">
        <f>Q8-HLOOKUP(U8,[1]Feuil1!$C$1:$BL$10,4,FALSE)</f>
        <v>40</v>
      </c>
      <c r="Z8" s="164">
        <f>Q8-HLOOKUP(U8,[1]Feuil1!$C$1:$BL$10,5,FALSE)</f>
        <v>20</v>
      </c>
      <c r="AA8" s="164">
        <f>Q8-HLOOKUP(U8,[1]Feuil1!$C$1:$BL$10,6,FALSE)</f>
        <v>-10</v>
      </c>
      <c r="AB8" s="164">
        <f>Q8-HLOOKUP(U8,[1]Feuil1!$C$1:$BL$10,7,FALSE)</f>
        <v>-30</v>
      </c>
      <c r="AC8" s="164">
        <f>Q8-HLOOKUP(U8,[1]Feuil1!$C$1:$BL$10,8,FALSE)</f>
        <v>-50</v>
      </c>
      <c r="AD8" s="164">
        <f>Q8-HLOOKUP(U8,[1]Feuil1!$C$1:$BL$10,9,FALSE)</f>
        <v>-65</v>
      </c>
      <c r="AE8" s="141">
        <f>Q8-HLOOKUP(U8,[1]Feuil1!$C$1:$BL$10,10,FALSE)</f>
        <v>-80</v>
      </c>
      <c r="AF8" s="141"/>
      <c r="AG8" s="141"/>
      <c r="AH8" s="141"/>
      <c r="AI8" s="141"/>
      <c r="AJ8" s="141"/>
      <c r="AK8" s="141"/>
      <c r="AL8" s="141" t="str">
        <f t="shared" si="5"/>
        <v>IRG +</v>
      </c>
      <c r="AM8" s="181">
        <v>4</v>
      </c>
    </row>
    <row r="9" spans="1:50" s="23" customFormat="1" ht="20">
      <c r="A9" s="96" t="s">
        <v>56</v>
      </c>
      <c r="B9" s="162">
        <v>5</v>
      </c>
      <c r="C9" s="194" t="s">
        <v>83</v>
      </c>
      <c r="D9" s="32">
        <v>0</v>
      </c>
      <c r="E9" s="33">
        <v>68.599999999999994</v>
      </c>
      <c r="F9" s="209" t="s">
        <v>65</v>
      </c>
      <c r="G9" s="213">
        <v>107</v>
      </c>
      <c r="H9" s="213">
        <v>112</v>
      </c>
      <c r="I9" s="15">
        <v>-116</v>
      </c>
      <c r="J9" s="16">
        <f t="shared" si="0"/>
        <v>112</v>
      </c>
      <c r="K9" s="178">
        <v>3</v>
      </c>
      <c r="L9" s="213">
        <v>137</v>
      </c>
      <c r="M9" s="213">
        <v>142</v>
      </c>
      <c r="N9" s="15">
        <v>-146</v>
      </c>
      <c r="O9" s="16">
        <f t="shared" si="1"/>
        <v>142</v>
      </c>
      <c r="P9" s="178">
        <v>2</v>
      </c>
      <c r="Q9" s="17">
        <f t="shared" si="2"/>
        <v>254</v>
      </c>
      <c r="R9" s="30">
        <f>IF(E9="","",IF(A9="H",10^(0.794358141*LOG(E9/174.393)^2)*Q9,IF(A9="F",10^(0.89726074*LOG(E9/148.026)^2)*Q9,"")))</f>
        <v>342.97321469773379</v>
      </c>
      <c r="S9" s="19" t="str">
        <f t="shared" si="3"/>
        <v>NAT +</v>
      </c>
      <c r="T9" s="20">
        <f t="shared" si="6"/>
        <v>14</v>
      </c>
      <c r="U9" s="21" t="str">
        <f>IF(E9="","",IF(A9="H",IF(OR(D9="SEN",D9&lt;1995),VLOOKUP(E9,[1]Feuil1!$A$11:$F$29,6),IF(AND(D9&gt;1994,D9&lt;1998),VLOOKUP(E9,[1]Feuil1!$A$11:$F$29,5),IF(AND(D9&gt;1997,D9&lt;2000),VLOOKUP(E9,[1]Feuil1!$A$11:$F$29,4),IF(AND(D9&gt;1999,D9&lt;2002),VLOOKUP(E9,[1]Feuil1!$A$11:$F$29,3),VLOOKUP(E9,[1]Feuil1!$A$11:$F$29,2))))),IF(OR(D9="SEN",D9&lt;1995),VLOOKUP(E9,[1]Feuil1!$G$11:$L$25,6),IF(AND(D9&gt;1994,D9&lt;1998),VLOOKUP(E9,[1]Feuil1!$G$11:$L$25,5),IF(AND(D9&gt;1997,D9&lt;2000),VLOOKUP(E9,[1]Feuil1!$G$11:$L$25,4),IF(AND(D9&gt;1999,D9&lt;2002),VLOOKUP(E9,[1]Feuil1!$G$11:$L$25,3),VLOOKUP(E9,[1]Feuil1!$G$11:$L$25,2)))))))</f>
        <v>S69</v>
      </c>
      <c r="V9" s="163" t="s">
        <v>1</v>
      </c>
      <c r="W9" s="164">
        <f>Q9-HLOOKUP(U9,[1]Feuil1!$C$1:$BL$10,2,FALSE)</f>
        <v>124</v>
      </c>
      <c r="X9" s="164">
        <f>Q9-HLOOKUP(U9,[1]Feuil1!$C$1:$BL$10,3,FALSE)</f>
        <v>104</v>
      </c>
      <c r="Y9" s="164">
        <f>Q9-HLOOKUP(U9,[1]Feuil1!$C$1:$BL$10,4,FALSE)</f>
        <v>84</v>
      </c>
      <c r="Z9" s="164">
        <f>Q9-HLOOKUP(U9,[1]Feuil1!$C$1:$BL$10,5,FALSE)</f>
        <v>64</v>
      </c>
      <c r="AA9" s="164">
        <f>Q9-HLOOKUP(U9,[1]Feuil1!$C$1:$BL$10,6,FALSE)</f>
        <v>34</v>
      </c>
      <c r="AB9" s="164">
        <f>Q9-HLOOKUP(U9,[1]Feuil1!$C$1:$BL$10,7,FALSE)</f>
        <v>14</v>
      </c>
      <c r="AC9" s="164">
        <f>Q9-HLOOKUP(U9,[1]Feuil1!$C$1:$BL$10,8,FALSE)</f>
        <v>-6</v>
      </c>
      <c r="AD9" s="164">
        <f>Q9-HLOOKUP(U9,[1]Feuil1!$C$1:$BL$10,9,FALSE)</f>
        <v>-21</v>
      </c>
      <c r="AE9" s="141">
        <f>Q9-HLOOKUP(U9,[1]Feuil1!$C$1:$BL$10,10,FALSE)</f>
        <v>-36</v>
      </c>
      <c r="AF9" s="141"/>
      <c r="AG9" s="141"/>
      <c r="AH9" s="141"/>
      <c r="AI9" s="141"/>
      <c r="AJ9" s="141"/>
      <c r="AK9" s="141"/>
      <c r="AL9" s="141" t="str">
        <f t="shared" si="5"/>
        <v>NAT +</v>
      </c>
      <c r="AM9" s="181">
        <v>3</v>
      </c>
    </row>
    <row r="10" spans="1:50" s="24" customFormat="1" ht="20">
      <c r="A10" s="96" t="s">
        <v>56</v>
      </c>
      <c r="B10" s="162">
        <v>6</v>
      </c>
      <c r="C10" s="194" t="s">
        <v>82</v>
      </c>
      <c r="D10" s="32">
        <v>0</v>
      </c>
      <c r="E10" s="33">
        <v>66.8</v>
      </c>
      <c r="F10" s="209" t="s">
        <v>65</v>
      </c>
      <c r="G10" s="213">
        <v>105</v>
      </c>
      <c r="H10" s="213">
        <v>110</v>
      </c>
      <c r="I10" s="213">
        <v>115</v>
      </c>
      <c r="J10" s="16">
        <f t="shared" si="0"/>
        <v>115</v>
      </c>
      <c r="K10" s="178">
        <v>2</v>
      </c>
      <c r="L10" s="213">
        <v>135</v>
      </c>
      <c r="M10" s="213">
        <v>140</v>
      </c>
      <c r="N10" s="15">
        <v>-145</v>
      </c>
      <c r="O10" s="16">
        <f t="shared" si="1"/>
        <v>140</v>
      </c>
      <c r="P10" s="178">
        <v>3</v>
      </c>
      <c r="Q10" s="17">
        <f t="shared" si="2"/>
        <v>255</v>
      </c>
      <c r="R10" s="18">
        <f>Q10-E10*2</f>
        <v>121.4</v>
      </c>
      <c r="S10" s="19" t="str">
        <f t="shared" si="3"/>
        <v>NAT +</v>
      </c>
      <c r="T10" s="20"/>
      <c r="U10" s="21" t="str">
        <f>IF(E10="","",IF(A10="H",IF(OR(D10="SEN",D10&lt;1995),VLOOKUP(E10,[2]Feuil1!$A$11:$G$29,6),IF(AND(D10&gt;1994,D10&lt;1998),VLOOKUP(E10,[2]Feuil1!$A$11:$G$29,5),IF(AND(D10&gt;1997,D10&lt;2000),VLOOKUP(E10,[2]Feuil1!$A$11:$G$29,4),IF(AND(D10&gt;1999,D10&lt;2002),VLOOKUP(E10,[2]Feuil1!$A$11:$G$29,3),VLOOKUP(E10,[2]Feuil1!$A$11:$G$29,2))))),IF(OR(D10="SEN",D10&lt;1995),VLOOKUP(E10,[2]Feuil1!$G$11:$L$25,6),IF(AND(D10&gt;1994,D10&lt;1998),VLOOKUP(E10,[2]Feuil1!$G$11:$L$25,5),IF(AND(D10&gt;1997,D10&lt;2000),VLOOKUP(E10,[2]Feuil1!$G$11:$L$25,4),IF(AND(D10&gt;1999,D10&lt;2002),VLOOKUP(E10,[2]Feuil1!$G$11:$L$25,3),VLOOKUP(E10,[2]Feuil1!$G$11:$L$25,2)))))))</f>
        <v>S69</v>
      </c>
      <c r="V10" s="163" t="s">
        <v>1</v>
      </c>
      <c r="W10" s="164">
        <f>Q10-HLOOKUP(U10,[2]Feuil1!$C$1:$BL$10,2,FALSE)</f>
        <v>125</v>
      </c>
      <c r="X10" s="164">
        <f>Q10-HLOOKUP(U10,[2]Feuil1!$C$1:$BL$10,3,FALSE)</f>
        <v>105</v>
      </c>
      <c r="Y10" s="164">
        <f>Q10-HLOOKUP(U10,[2]Feuil1!$C$1:$BL$10,4,FALSE)</f>
        <v>85</v>
      </c>
      <c r="Z10" s="164">
        <f>Q10-HLOOKUP(U10,[2]Feuil1!$C$1:$BL$10,5,FALSE)</f>
        <v>65</v>
      </c>
      <c r="AA10" s="164">
        <f>Q10-HLOOKUP(U10,[2]Feuil1!$C$1:$BL$10,6,FALSE)</f>
        <v>35</v>
      </c>
      <c r="AB10" s="164">
        <f>Q10-HLOOKUP(U10,[2]Feuil1!$C$1:$BL$10,7,FALSE)</f>
        <v>15</v>
      </c>
      <c r="AC10" s="164">
        <f>Q10-HLOOKUP(U10,[2]Feuil1!$C$1:$BL$10,8,FALSE)</f>
        <v>-5</v>
      </c>
      <c r="AD10" s="164">
        <f>Q10-HLOOKUP(U10,[2]Feuil1!$C$1:$BL$10,9,FALSE)</f>
        <v>-20</v>
      </c>
      <c r="AE10" s="164">
        <f>Q10-HLOOKUP(U10,[2]Feuil1!$C$1:$BL$10,10,FALSE)</f>
        <v>-35</v>
      </c>
      <c r="AF10" s="141"/>
      <c r="AG10" s="141"/>
      <c r="AH10" s="141"/>
      <c r="AI10" s="141"/>
      <c r="AJ10" s="141"/>
      <c r="AK10" s="141"/>
      <c r="AL10" s="141" t="str">
        <f t="shared" si="5"/>
        <v>NAT +</v>
      </c>
      <c r="AM10" s="181">
        <v>2</v>
      </c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</row>
    <row r="11" spans="1:50" s="23" customFormat="1" ht="20">
      <c r="A11" s="96" t="s">
        <v>56</v>
      </c>
      <c r="B11" s="162"/>
      <c r="C11" s="188" t="s">
        <v>55</v>
      </c>
      <c r="D11" s="32"/>
      <c r="E11" s="37"/>
      <c r="F11" s="166"/>
      <c r="G11" s="15"/>
      <c r="H11" s="15"/>
      <c r="I11" s="15"/>
      <c r="J11" s="16" t="str">
        <f t="shared" si="0"/>
        <v/>
      </c>
      <c r="K11" s="178"/>
      <c r="L11" s="15"/>
      <c r="M11" s="15"/>
      <c r="N11" s="15"/>
      <c r="O11" s="16" t="str">
        <f t="shared" si="1"/>
        <v/>
      </c>
      <c r="P11" s="178"/>
      <c r="Q11" s="17" t="str">
        <f t="shared" si="2"/>
        <v/>
      </c>
      <c r="R11" s="18" t="e">
        <f>Q11-E11*2</f>
        <v>#VALUE!</v>
      </c>
      <c r="S11" s="19" t="str">
        <f t="shared" si="3"/>
        <v/>
      </c>
      <c r="T11" s="20" t="e">
        <f t="shared" si="6"/>
        <v>#VALUE!</v>
      </c>
      <c r="U11" s="21" t="str">
        <f>IF(E11="","",IF(A11="H",IF(OR(D11="SEN",D11&lt;1995),VLOOKUP(E11,[4]Feuil1!$A$11:$F$29,6),IF(AND(D11&gt;1994,D11&lt;1998),VLOOKUP(E11,[4]Feuil1!$A$11:$F$29,5),IF(AND(D11&gt;1997,D11&lt;2000),VLOOKUP(E11,[4]Feuil1!$A$11:$F$29,4),IF(AND(D11&gt;1999,D11&lt;2002),VLOOKUP(E11,[4]Feuil1!$A$11:$F$29,3),VLOOKUP(E11,[4]Feuil1!$A$11:$F$29,2))))),IF(OR(D11="SEN",D11&lt;1995),VLOOKUP(E11,[4]Feuil1!$G$11:$L$25,6),IF(AND(D11&gt;1994,D11&lt;1998),VLOOKUP(E11,[4]Feuil1!$G$11:$L$25,5),IF(AND(D11&gt;1997,D11&lt;2000),VLOOKUP(E11,[4]Feuil1!$G$11:$L$25,4),IF(AND(D11&gt;1999,D11&lt;2002),VLOOKUP(E11,[4]Feuil1!$G$11:$L$25,3),VLOOKUP(E11,[4]Feuil1!$G$11:$L$25,2)))))))</f>
        <v/>
      </c>
      <c r="V11" s="167" t="s">
        <v>1</v>
      </c>
      <c r="W11" s="164" t="e">
        <f>Q11-HLOOKUP(U11,[4]Feuil1!$C$1:$BL$10,2,FALSE)</f>
        <v>#VALUE!</v>
      </c>
      <c r="X11" s="164" t="e">
        <f>Q11-HLOOKUP(U11,[4]Feuil1!$C$1:$BL$10,3,FALSE)</f>
        <v>#VALUE!</v>
      </c>
      <c r="Y11" s="164" t="e">
        <f>Q11-HLOOKUP(U11,[4]Feuil1!$C$1:$BL$10,4,FALSE)</f>
        <v>#VALUE!</v>
      </c>
      <c r="Z11" s="164" t="e">
        <f>Q11-HLOOKUP(U11,[4]Feuil1!$C$1:$BL$10,5,FALSE)</f>
        <v>#VALUE!</v>
      </c>
      <c r="AA11" s="164" t="e">
        <f>Q11-HLOOKUP(U11,[4]Feuil1!$C$1:$BL$10,6,FALSE)</f>
        <v>#VALUE!</v>
      </c>
      <c r="AB11" s="164" t="e">
        <f>Q11-HLOOKUP(U11,[4]Feuil1!$C$1:$BL$10,7,FALSE)</f>
        <v>#VALUE!</v>
      </c>
      <c r="AC11" s="164" t="e">
        <f>Q11-HLOOKUP(U11,[4]Feuil1!$C$1:$BL$10,8,FALSE)</f>
        <v>#VALUE!</v>
      </c>
      <c r="AD11" s="164" t="e">
        <f>Q11-HLOOKUP(U11,[4]Feuil1!$C$1:$BL$10,9,FALSE)</f>
        <v>#VALUE!</v>
      </c>
      <c r="AE11" s="164" t="e">
        <f>Q11-HLOOKUP(U11,[4]Feuil1!$C$1:$BL$10,10,FALSE)</f>
        <v>#VALUE!</v>
      </c>
      <c r="AF11" s="141"/>
      <c r="AG11" s="141"/>
      <c r="AH11" s="141"/>
      <c r="AI11" s="141"/>
      <c r="AJ11" s="141"/>
      <c r="AK11" s="141"/>
      <c r="AL11" s="141" t="e">
        <f>IF(AE11&gt;=0,$AE$4,IF(AD11&gt;=0,$AD$4,IF(AC11&gt;=0,$AC$4,IF(AB11&gt;=0,$AB$4,IF(AA11&gt;=0,$AA$4,IF(Z11&gt;=0,$Z$4,IF(Y11&gt;=0,$Y$4,IF(X11&gt;=0,$X$4,$W$4))))))))</f>
        <v>#VALUE!</v>
      </c>
      <c r="AM11" s="181"/>
    </row>
    <row r="12" spans="1:50" s="23" customFormat="1" ht="20">
      <c r="A12" s="96" t="s">
        <v>56</v>
      </c>
      <c r="B12" s="165">
        <v>1</v>
      </c>
      <c r="C12" s="194" t="s">
        <v>68</v>
      </c>
      <c r="D12" s="32">
        <v>0</v>
      </c>
      <c r="E12" s="33">
        <v>75.819999999999993</v>
      </c>
      <c r="F12" s="209" t="s">
        <v>58</v>
      </c>
      <c r="G12" s="213">
        <v>100</v>
      </c>
      <c r="H12" s="15">
        <v>-103</v>
      </c>
      <c r="I12" s="213">
        <v>103</v>
      </c>
      <c r="J12" s="16">
        <f t="shared" si="0"/>
        <v>103</v>
      </c>
      <c r="K12" s="178">
        <v>5</v>
      </c>
      <c r="L12" s="15">
        <v>-120</v>
      </c>
      <c r="M12" s="15">
        <v>-120</v>
      </c>
      <c r="N12" s="213">
        <v>120</v>
      </c>
      <c r="O12" s="16">
        <f t="shared" si="1"/>
        <v>120</v>
      </c>
      <c r="P12" s="178">
        <v>5</v>
      </c>
      <c r="Q12" s="17">
        <f t="shared" si="2"/>
        <v>223</v>
      </c>
      <c r="R12" s="30">
        <f>IF(E12="","",IF(A12="H",10^(0.794358141*LOG(E12/174.393)^2)*Q12,IF(A12="F",10^(0.89726074*LOG(E12/148.026)^2)*Q12,"")))</f>
        <v>283.3050283958562</v>
      </c>
      <c r="S12" s="19" t="str">
        <f t="shared" si="3"/>
        <v>IRG +</v>
      </c>
      <c r="T12" s="20">
        <f>IF(AE12&gt;=0,AE12,IF(AD12&gt;=0,AD12,IF(AC12&gt;=0,AC12,IF(AB12&gt;=0,AB12,IF(AA12&gt;=0,AA12,IF(Z12&gt;=0,Z12,IF(Y12&gt;=0,Y12,IF(X12&gt;=0,X12,W12))))))))</f>
        <v>13</v>
      </c>
      <c r="U12" s="21" t="str">
        <f>IF(E12="","",IF(A12="H",IF(OR(D12="SEN",D12&lt;1995),VLOOKUP(E12,[5]Feuil1!$A$11:$F$29,6),IF(AND(D12&gt;1994,D12&lt;1998),VLOOKUP(E12,[5]Feuil1!$A$11:$F$29,5),IF(AND(D12&gt;1997,D12&lt;2000),VLOOKUP(E12,[5]Feuil1!$A$11:$F$29,4),IF(AND(D12&gt;1999,D12&lt;2002),VLOOKUP(E12,[5]Feuil1!$A$11:$F$29,3),VLOOKUP(E12,[5]Feuil1!$A$11:$F$29,2))))),IF(OR(D12="SEN",D12&lt;1995),VLOOKUP(E12,[5]Feuil1!$G$11:$L$25,6),IF(AND(D12&gt;1994,D12&lt;1998),VLOOKUP(E12,[5]Feuil1!$G$11:$L$25,5),IF(AND(D12&gt;1997,D12&lt;2000),VLOOKUP(E12,[5]Feuil1!$G$11:$L$25,4),IF(AND(D12&gt;1999,D12&lt;2002),VLOOKUP(E12,[5]Feuil1!$G$11:$L$25,3),VLOOKUP(E12,[5]Feuil1!$G$11:$L$25,2)))))))</f>
        <v>S77</v>
      </c>
      <c r="V12" s="163" t="s">
        <v>1</v>
      </c>
      <c r="W12" s="168">
        <f>Q12-HLOOKUP(U12,[6]Feuil1!$C$1:$BJ$10,2,FALSE)</f>
        <v>73</v>
      </c>
      <c r="X12" s="168">
        <f>Q12-HLOOKUP(U12,[6]Feuil1!$C$1:$BJ$10,3,FALSE)</f>
        <v>53</v>
      </c>
      <c r="Y12" s="168">
        <f>Q12-HLOOKUP(U12,[6]Feuil1!$C$1:$BJ$10,4,FALSE)</f>
        <v>33</v>
      </c>
      <c r="Z12" s="168">
        <f>Q12-HLOOKUP(U12,[6]Feuil1!$C$1:$BJ$10,5,FALSE)</f>
        <v>13</v>
      </c>
      <c r="AA12" s="168">
        <f>Q12-HLOOKUP(U12,[6]Feuil1!$C$1:$BJ$10,6,FALSE)</f>
        <v>-17</v>
      </c>
      <c r="AB12" s="168">
        <f>Q12-HLOOKUP(U12,[6]Feuil1!$C$1:$BJ$10,7,FALSE)</f>
        <v>-42</v>
      </c>
      <c r="AC12" s="168">
        <f>Q12-HLOOKUP(U12,[6]Feuil1!$C$1:$BJ$10,8,FALSE)</f>
        <v>-62</v>
      </c>
      <c r="AD12" s="168">
        <f>Q12-HLOOKUP(U12,[6]Feuil1!$C$1:$BJ$10,9,FALSE)</f>
        <v>-82</v>
      </c>
      <c r="AE12" s="141">
        <f>Q12-HLOOKUP(U12,[6]Feuil1!$C$1:$BJ$10,10,FALSE)</f>
        <v>-97</v>
      </c>
      <c r="AF12" s="141"/>
      <c r="AG12" s="141"/>
      <c r="AH12" s="141"/>
      <c r="AI12" s="141"/>
      <c r="AJ12" s="141"/>
      <c r="AK12" s="141"/>
      <c r="AL12" s="141" t="str">
        <f t="shared" ref="AL12" si="7">IF(AE12&gt;=0,$AE$4,IF(AD12&gt;=0,$AD$4,IF(AC12&gt;=0,$AC$4,IF(AB12&gt;=0,$AB$4,IF(AA12&gt;=0,$AA$4,IF(Z12&gt;=0,$Z$4,IF(Y12&gt;=0,$Y$4,IF(X12&gt;=0,$X$4,$W$4))))))))</f>
        <v>IRG +</v>
      </c>
      <c r="AM12" s="182">
        <v>5</v>
      </c>
    </row>
    <row r="13" spans="1:50" s="24" customFormat="1" ht="20">
      <c r="A13" s="96" t="s">
        <v>56</v>
      </c>
      <c r="B13" s="162">
        <v>2</v>
      </c>
      <c r="C13" s="194" t="s">
        <v>71</v>
      </c>
      <c r="D13" s="32">
        <v>0</v>
      </c>
      <c r="E13" s="33">
        <v>76.44</v>
      </c>
      <c r="F13" s="209" t="s">
        <v>63</v>
      </c>
      <c r="G13" s="213">
        <v>117</v>
      </c>
      <c r="H13" s="213">
        <v>123</v>
      </c>
      <c r="I13" s="15">
        <v>-126</v>
      </c>
      <c r="J13" s="16">
        <f t="shared" si="0"/>
        <v>123</v>
      </c>
      <c r="K13" s="178">
        <v>1</v>
      </c>
      <c r="L13" s="213">
        <v>148</v>
      </c>
      <c r="M13" s="213">
        <v>155</v>
      </c>
      <c r="N13" s="15">
        <v>-162</v>
      </c>
      <c r="O13" s="16">
        <f t="shared" si="1"/>
        <v>155</v>
      </c>
      <c r="P13" s="178">
        <v>1</v>
      </c>
      <c r="Q13" s="17">
        <f t="shared" si="2"/>
        <v>278</v>
      </c>
      <c r="R13" s="18">
        <f>Q13-E13*2</f>
        <v>125.12</v>
      </c>
      <c r="S13" s="19" t="str">
        <f t="shared" si="3"/>
        <v>NAT +</v>
      </c>
      <c r="T13" s="20"/>
      <c r="U13" s="21" t="str">
        <f>IF(E13="","",IF(A13="H",IF(OR(D13="SEN",D13&lt;1995),VLOOKUP(E13,[2]Feuil1!$A$11:$G$29,6),IF(AND(D13&gt;1994,D13&lt;1998),VLOOKUP(E13,[2]Feuil1!$A$11:$G$29,5),IF(AND(D13&gt;1997,D13&lt;2000),VLOOKUP(E13,[2]Feuil1!$A$11:$G$29,4),IF(AND(D13&gt;1999,D13&lt;2002),VLOOKUP(E13,[2]Feuil1!$A$11:$G$29,3),VLOOKUP(E13,[2]Feuil1!$A$11:$G$29,2))))),IF(OR(D13="SEN",D13&lt;1995),VLOOKUP(E13,[2]Feuil1!$G$11:$L$25,6),IF(AND(D13&gt;1994,D13&lt;1998),VLOOKUP(E13,[2]Feuil1!$G$11:$L$25,5),IF(AND(D13&gt;1997,D13&lt;2000),VLOOKUP(E13,[2]Feuil1!$G$11:$L$25,4),IF(AND(D13&gt;1999,D13&lt;2002),VLOOKUP(E13,[2]Feuil1!$G$11:$L$25,3),VLOOKUP(E13,[2]Feuil1!$G$11:$L$25,2)))))))</f>
        <v>S77</v>
      </c>
      <c r="V13" s="163" t="s">
        <v>1</v>
      </c>
      <c r="W13" s="164">
        <f>Q13-HLOOKUP(U13,[2]Feuil1!$C$1:$BL$10,2,FALSE)</f>
        <v>128</v>
      </c>
      <c r="X13" s="164">
        <f>Q13-HLOOKUP(U13,[2]Feuil1!$C$1:$BL$10,3,FALSE)</f>
        <v>108</v>
      </c>
      <c r="Y13" s="164">
        <f>Q13-HLOOKUP(U13,[2]Feuil1!$C$1:$BL$10,4,FALSE)</f>
        <v>88</v>
      </c>
      <c r="Z13" s="164">
        <f>Q13-HLOOKUP(U13,[2]Feuil1!$C$1:$BL$10,5,FALSE)</f>
        <v>68</v>
      </c>
      <c r="AA13" s="164">
        <f>Q13-HLOOKUP(U13,[2]Feuil1!$C$1:$BL$10,6,FALSE)</f>
        <v>38</v>
      </c>
      <c r="AB13" s="164">
        <f>Q13-HLOOKUP(U13,[2]Feuil1!$C$1:$BL$10,7,FALSE)</f>
        <v>13</v>
      </c>
      <c r="AC13" s="164">
        <f>Q13-HLOOKUP(U13,[2]Feuil1!$C$1:$BL$10,8,FALSE)</f>
        <v>-7</v>
      </c>
      <c r="AD13" s="164">
        <f>Q13-HLOOKUP(U13,[2]Feuil1!$C$1:$BL$10,9,FALSE)</f>
        <v>-27</v>
      </c>
      <c r="AE13" s="164">
        <f>Q13-HLOOKUP(U13,[2]Feuil1!$C$1:$BL$10,10,FALSE)</f>
        <v>-42</v>
      </c>
      <c r="AF13" s="141"/>
      <c r="AG13" s="141"/>
      <c r="AH13" s="141"/>
      <c r="AI13" s="141"/>
      <c r="AJ13" s="141"/>
      <c r="AK13" s="141"/>
      <c r="AL13" s="141" t="str">
        <f t="shared" si="5"/>
        <v>NAT +</v>
      </c>
      <c r="AM13" s="181">
        <v>1</v>
      </c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</row>
    <row r="14" spans="1:50" s="23" customFormat="1" ht="20">
      <c r="A14" s="96" t="s">
        <v>56</v>
      </c>
      <c r="B14" s="166">
        <v>3</v>
      </c>
      <c r="C14" s="194" t="s">
        <v>69</v>
      </c>
      <c r="D14" s="32">
        <v>0</v>
      </c>
      <c r="E14" s="37">
        <v>75.56</v>
      </c>
      <c r="F14" s="209" t="s">
        <v>58</v>
      </c>
      <c r="G14" s="15">
        <v>-97</v>
      </c>
      <c r="H14" s="15">
        <v>-97</v>
      </c>
      <c r="I14" s="213">
        <v>97</v>
      </c>
      <c r="J14" s="16">
        <f t="shared" si="0"/>
        <v>97</v>
      </c>
      <c r="K14" s="178">
        <v>6</v>
      </c>
      <c r="L14" s="213">
        <v>117</v>
      </c>
      <c r="M14" s="213">
        <v>122</v>
      </c>
      <c r="N14" s="213">
        <v>127</v>
      </c>
      <c r="O14" s="16">
        <f t="shared" si="1"/>
        <v>127</v>
      </c>
      <c r="P14" s="178">
        <v>4</v>
      </c>
      <c r="Q14" s="17">
        <f t="shared" si="2"/>
        <v>224</v>
      </c>
      <c r="R14" s="30">
        <f>IF(E14="","",IF(A14="H",10^(0.794358141*LOG(E14/174.393)^2)*Q14,IF(A14="F",10^(0.89726074*LOG(E14/148.026)^2)*Q14,"")))</f>
        <v>285.13897039189158</v>
      </c>
      <c r="S14" s="19" t="str">
        <f t="shared" si="3"/>
        <v>IRG +</v>
      </c>
      <c r="T14" s="20">
        <f>IF(AE14&gt;=0,AE14,IF(AD14&gt;=0,AD14,IF(AC14&gt;=0,AC14,IF(AB14&gt;=0,AB14,IF(AA14&gt;=0,AA14,IF(Z14&gt;=0,Z14,IF(Y14&gt;=0,Y14,IF(X14&gt;=0,X14,W14))))))))</f>
        <v>14</v>
      </c>
      <c r="U14" s="21" t="str">
        <f>IF(E14="","",IF(A14="H",IF(OR(D14="SEN",D14&lt;1995),VLOOKUP(E14,[5]Feuil1!$A$11:$F$29,6),IF(AND(D14&gt;1994,D14&lt;1998),VLOOKUP(E14,[5]Feuil1!$A$11:$F$29,5),IF(AND(D14&gt;1997,D14&lt;2000),VLOOKUP(E14,[5]Feuil1!$A$11:$F$29,4),IF(AND(D14&gt;1999,D14&lt;2002),VLOOKUP(E14,[5]Feuil1!$A$11:$F$29,3),VLOOKUP(E14,[5]Feuil1!$A$11:$F$29,2))))),IF(OR(D14="SEN",D14&lt;1995),VLOOKUP(E14,[5]Feuil1!$G$11:$L$25,6),IF(AND(D14&gt;1994,D14&lt;1998),VLOOKUP(E14,[5]Feuil1!$G$11:$L$25,5),IF(AND(D14&gt;1997,D14&lt;2000),VLOOKUP(E14,[5]Feuil1!$G$11:$L$25,4),IF(AND(D14&gt;1999,D14&lt;2002),VLOOKUP(E14,[5]Feuil1!$G$11:$L$25,3),VLOOKUP(E14,[5]Feuil1!$G$11:$L$25,2)))))))</f>
        <v>S77</v>
      </c>
      <c r="V14" s="163" t="s">
        <v>1</v>
      </c>
      <c r="W14" s="168">
        <f>Q14-HLOOKUP(U14,[6]Feuil1!$C$1:$BJ$10,2,FALSE)</f>
        <v>74</v>
      </c>
      <c r="X14" s="168">
        <f>Q14-HLOOKUP(U14,[6]Feuil1!$C$1:$BJ$10,3,FALSE)</f>
        <v>54</v>
      </c>
      <c r="Y14" s="168">
        <f>Q14-HLOOKUP(U14,[6]Feuil1!$C$1:$BJ$10,4,FALSE)</f>
        <v>34</v>
      </c>
      <c r="Z14" s="168">
        <f>Q14-HLOOKUP(U14,[6]Feuil1!$C$1:$BJ$10,5,FALSE)</f>
        <v>14</v>
      </c>
      <c r="AA14" s="168">
        <f>Q14-HLOOKUP(U14,[6]Feuil1!$C$1:$BJ$10,6,FALSE)</f>
        <v>-16</v>
      </c>
      <c r="AB14" s="168">
        <f>Q14-HLOOKUP(U14,[6]Feuil1!$C$1:$BJ$10,7,FALSE)</f>
        <v>-41</v>
      </c>
      <c r="AC14" s="168">
        <f>Q14-HLOOKUP(U14,[6]Feuil1!$C$1:$BJ$10,8,FALSE)</f>
        <v>-61</v>
      </c>
      <c r="AD14" s="168">
        <f>Q14-HLOOKUP(U14,[6]Feuil1!$C$1:$BJ$10,9,FALSE)</f>
        <v>-81</v>
      </c>
      <c r="AE14" s="141">
        <f>Q14-HLOOKUP(U14,[6]Feuil1!$C$1:$BJ$10,10,FALSE)</f>
        <v>-96</v>
      </c>
      <c r="AF14" s="141"/>
      <c r="AG14" s="141"/>
      <c r="AH14" s="141"/>
      <c r="AI14" s="141"/>
      <c r="AJ14" s="141"/>
      <c r="AK14" s="141"/>
      <c r="AL14" s="141" t="str">
        <f>IF(AE14&gt;=0,$AE$4,IF(AD14&gt;=0,$AD$4,IF(AC14&gt;=0,$AC$4,IF(AB14&gt;=0,$AB$4,IF(AA14&gt;=0,$AA$4,IF(Z14&gt;=0,$Z$4,IF(Y14&gt;=0,$Y$4,IF(X14&gt;=0,$X$4,$W$4))))))))</f>
        <v>IRG +</v>
      </c>
      <c r="AM14" s="183">
        <v>4</v>
      </c>
    </row>
    <row r="15" spans="1:50" s="23" customFormat="1" ht="20">
      <c r="A15" s="96" t="s">
        <v>56</v>
      </c>
      <c r="B15" s="162">
        <v>4</v>
      </c>
      <c r="C15" s="194" t="s">
        <v>87</v>
      </c>
      <c r="D15" s="32">
        <v>0</v>
      </c>
      <c r="E15" s="33">
        <v>73.25</v>
      </c>
      <c r="F15" s="209" t="s">
        <v>61</v>
      </c>
      <c r="G15" s="213">
        <v>105</v>
      </c>
      <c r="H15" s="213">
        <v>110</v>
      </c>
      <c r="I15" s="29">
        <v>-115</v>
      </c>
      <c r="J15" s="16">
        <f t="shared" si="0"/>
        <v>110</v>
      </c>
      <c r="K15" s="178">
        <v>4</v>
      </c>
      <c r="L15" s="15">
        <v>-130</v>
      </c>
      <c r="M15" s="213">
        <v>130</v>
      </c>
      <c r="N15" s="15">
        <v>-138</v>
      </c>
      <c r="O15" s="16">
        <f t="shared" si="1"/>
        <v>130</v>
      </c>
      <c r="P15" s="178">
        <v>3</v>
      </c>
      <c r="Q15" s="17">
        <f t="shared" si="2"/>
        <v>240</v>
      </c>
      <c r="R15" s="18">
        <f>Q15-E15*2</f>
        <v>93.5</v>
      </c>
      <c r="S15" s="19">
        <f>IF(D15="","",AL19)</f>
        <v>0</v>
      </c>
      <c r="T15" s="20">
        <f>IF(AE19&gt;=0,AE19,IF(AD19&gt;=0,AD19,IF(AC19&gt;=0,AC19,IF(AB19&gt;=0,AB19,IF(AA19&gt;=0,AA19,IF(Z19&gt;=0,Z19,IF(Y19&gt;=0,Y19,IF(X19&gt;=0,X19,W19))))))))</f>
        <v>0</v>
      </c>
      <c r="U15" s="21" t="str">
        <f>IF(E15="","",IF(A15="H",IF(OR(D15="SEN",D15&lt;1995),VLOOKUP(E15,[2]Feuil1!$A$11:$F$29,6),IF(AND(D15&gt;1994,D15&lt;1998),VLOOKUP(E15,[2]Feuil1!$A$11:$F$29,5),IF(AND(D15&gt;1997,D15&lt;2000),VLOOKUP(E15,[2]Feuil1!$A$11:$F$29,4),IF(AND(D15&gt;1999,D15&lt;2002),VLOOKUP(E15,[2]Feuil1!$A$11:$F$29,3),VLOOKUP(E15,[2]Feuil1!$A$11:$F$29,2))))),IF(OR(D15="SEN",D15&lt;1995),VLOOKUP(E15,[2]Feuil1!$G$11:$L$25,6),IF(AND(D15&gt;1994,D15&lt;1998),VLOOKUP(E15,[2]Feuil1!$G$11:$L$25,5),IF(AND(D15&gt;1997,D15&lt;2000),VLOOKUP(E15,[2]Feuil1!$G$11:$L$25,4),IF(AND(D15&gt;1999,D15&lt;2002),VLOOKUP(E15,[2]Feuil1!$G$11:$L$25,3),VLOOKUP(E15,[2]Feuil1!$G$11:$L$25,2)))))))</f>
        <v>S77</v>
      </c>
      <c r="V15" s="163" t="s">
        <v>1</v>
      </c>
      <c r="W15" s="168" t="e">
        <f>#REF!-HLOOKUP(#REF!,[6]Feuil1!$C$1:$BJ$10,2,FALSE)</f>
        <v>#REF!</v>
      </c>
      <c r="X15" s="168" t="e">
        <f>#REF!-HLOOKUP(#REF!,[6]Feuil1!$C$1:$BJ$10,3,FALSE)</f>
        <v>#REF!</v>
      </c>
      <c r="Y15" s="168" t="e">
        <f>#REF!-HLOOKUP(#REF!,[6]Feuil1!$C$1:$BJ$10,4,FALSE)</f>
        <v>#REF!</v>
      </c>
      <c r="Z15" s="168" t="e">
        <f>#REF!-HLOOKUP(#REF!,[6]Feuil1!$C$1:$BJ$10,5,FALSE)</f>
        <v>#REF!</v>
      </c>
      <c r="AA15" s="168" t="e">
        <f>#REF!-HLOOKUP(#REF!,[6]Feuil1!$C$1:$BJ$10,6,FALSE)</f>
        <v>#REF!</v>
      </c>
      <c r="AB15" s="168" t="e">
        <f>#REF!-HLOOKUP(#REF!,[6]Feuil1!$C$1:$BJ$10,7,FALSE)</f>
        <v>#REF!</v>
      </c>
      <c r="AC15" s="168" t="e">
        <f>#REF!-HLOOKUP(#REF!,[6]Feuil1!$C$1:$BJ$10,8,FALSE)</f>
        <v>#REF!</v>
      </c>
      <c r="AD15" s="168" t="e">
        <f>#REF!-HLOOKUP(#REF!,[6]Feuil1!$C$1:$BJ$10,9,FALSE)</f>
        <v>#REF!</v>
      </c>
      <c r="AE15" s="141" t="e">
        <f>#REF!-HLOOKUP(#REF!,[6]Feuil1!$C$1:$BJ$10,10,FALSE)</f>
        <v>#REF!</v>
      </c>
      <c r="AF15" s="141"/>
      <c r="AG15" s="141"/>
      <c r="AH15" s="141"/>
      <c r="AI15" s="141"/>
      <c r="AJ15" s="141"/>
      <c r="AK15" s="141"/>
      <c r="AL15" s="141" t="e">
        <f>IF(AE15&gt;=0,$AE$4,IF(AD15&gt;=0,$AD$4,IF(AC15&gt;=0,$AC$4,IF(AB15&gt;=0,$AB$4,IF(AA15&gt;=0,$AA$4,IF(Z15&gt;=0,$Z$4,IF(Y15&gt;=0,$Y$4,IF(X15&gt;=0,$X$4,$W$4))))))))</f>
        <v>#REF!</v>
      </c>
      <c r="AM15" s="181">
        <v>3</v>
      </c>
    </row>
    <row r="16" spans="1:50" s="23" customFormat="1" ht="20">
      <c r="A16" s="96" t="s">
        <v>56</v>
      </c>
      <c r="B16" s="162">
        <v>5</v>
      </c>
      <c r="C16" s="194" t="s">
        <v>86</v>
      </c>
      <c r="D16" s="32">
        <v>0</v>
      </c>
      <c r="E16" s="33">
        <v>74.930000000000007</v>
      </c>
      <c r="F16" s="209" t="s">
        <v>65</v>
      </c>
      <c r="G16" s="213">
        <v>107</v>
      </c>
      <c r="H16" s="213">
        <v>112</v>
      </c>
      <c r="I16" s="15">
        <v>-116</v>
      </c>
      <c r="J16" s="16">
        <f t="shared" si="0"/>
        <v>112</v>
      </c>
      <c r="K16" s="178">
        <v>2</v>
      </c>
      <c r="L16" s="213">
        <v>137</v>
      </c>
      <c r="M16" s="213">
        <v>142</v>
      </c>
      <c r="N16" s="15">
        <v>-146</v>
      </c>
      <c r="O16" s="16">
        <f t="shared" si="1"/>
        <v>142</v>
      </c>
      <c r="P16" s="178">
        <v>2</v>
      </c>
      <c r="Q16" s="17">
        <f t="shared" si="2"/>
        <v>254</v>
      </c>
      <c r="R16" s="18">
        <f>Q16-E16*2</f>
        <v>104.13999999999999</v>
      </c>
      <c r="S16" s="19">
        <f>IF(D16="","",AL20)</f>
        <v>0</v>
      </c>
      <c r="T16" s="20"/>
      <c r="U16" s="21" t="str">
        <f>IF(E16="","",IF(A16="H",IF(OR(D16="SEN",D16&lt;1995),VLOOKUP(E16,[2]Feuil1!$A$11:$F$29,6),IF(AND(D16&gt;1994,D16&lt;1998),VLOOKUP(E16,[2]Feuil1!$A$11:$F$29,5),IF(AND(D16&gt;1997,D16&lt;2000),VLOOKUP(E16,[2]Feuil1!$A$11:$F$29,4),IF(AND(D16&gt;1999,D16&lt;2002),VLOOKUP(E16,[2]Feuil1!$A$11:$F$29,3),VLOOKUP(E16,[2]Feuil1!$A$11:$F$29,2))))),IF(OR(D16="SEN",D16&lt;1995),VLOOKUP(E16,[2]Feuil1!$G$11:$L$25,6),IF(AND(D16&gt;1994,D16&lt;1998),VLOOKUP(E16,[2]Feuil1!$G$11:$L$25,5),IF(AND(D16&gt;1997,D16&lt;2000),VLOOKUP(E16,[2]Feuil1!$G$11:$L$25,4),IF(AND(D16&gt;1999,D16&lt;2002),VLOOKUP(E16,[2]Feuil1!$G$11:$L$25,3),VLOOKUP(E16,[2]Feuil1!$G$11:$L$25,2)))))))</f>
        <v>S77</v>
      </c>
      <c r="V16" s="167" t="s">
        <v>1</v>
      </c>
      <c r="W16" s="164" t="e">
        <f>#REF!-HLOOKUP(#REF!,[2]Feuil1!$C$1:$BL$10,2,FALSE)</f>
        <v>#REF!</v>
      </c>
      <c r="X16" s="164" t="e">
        <f>#REF!-HLOOKUP(#REF!,[2]Feuil1!$C$1:$BL$10,3,FALSE)</f>
        <v>#REF!</v>
      </c>
      <c r="Y16" s="164" t="e">
        <f>#REF!-HLOOKUP(#REF!,[2]Feuil1!$C$1:$BL$10,4,FALSE)</f>
        <v>#REF!</v>
      </c>
      <c r="Z16" s="164" t="e">
        <f>#REF!-HLOOKUP(#REF!,[2]Feuil1!$C$1:$BL$10,5,FALSE)</f>
        <v>#REF!</v>
      </c>
      <c r="AA16" s="164" t="e">
        <f>#REF!-HLOOKUP(#REF!,[2]Feuil1!$C$1:$BL$10,6,FALSE)</f>
        <v>#REF!</v>
      </c>
      <c r="AB16" s="164" t="e">
        <f>#REF!-HLOOKUP(#REF!,[2]Feuil1!$C$1:$BL$10,7,FALSE)</f>
        <v>#REF!</v>
      </c>
      <c r="AC16" s="164" t="e">
        <f>#REF!-HLOOKUP(#REF!,[2]Feuil1!$C$1:$BL$10,8,FALSE)</f>
        <v>#REF!</v>
      </c>
      <c r="AD16" s="164" t="e">
        <f>#REF!-HLOOKUP(#REF!,[2]Feuil1!$C$1:$BL$10,9,FALSE)</f>
        <v>#REF!</v>
      </c>
      <c r="AE16" s="164" t="e">
        <f>#REF!-HLOOKUP(#REF!,[2]Feuil1!$C$1:$BL$10,10,FALSE)</f>
        <v>#REF!</v>
      </c>
      <c r="AF16" s="141"/>
      <c r="AG16" s="141"/>
      <c r="AH16" s="141"/>
      <c r="AI16" s="141"/>
      <c r="AJ16" s="141"/>
      <c r="AK16" s="141"/>
      <c r="AL16" s="141" t="e">
        <f>IF(AE16&gt;=0,$AE$4,IF(AD16&gt;=0,$AD$4,IF(AC16&gt;=0,$AC$4,IF(AB16&gt;=0,$AB$4,IF(AA16&gt;=0,$AA$4,IF(Z16&gt;=0,$Z$4,IF(Y16&gt;=0,$Y$4,IF(X16&gt;=0,$X$4,$W$4))))))))</f>
        <v>#REF!</v>
      </c>
      <c r="AM16" s="181">
        <v>2</v>
      </c>
    </row>
    <row r="17" spans="1:50" s="23" customFormat="1" ht="21" thickBot="1">
      <c r="A17" s="98" t="s">
        <v>56</v>
      </c>
      <c r="B17" s="169">
        <v>6</v>
      </c>
      <c r="C17" s="207" t="s">
        <v>85</v>
      </c>
      <c r="D17" s="43">
        <v>0</v>
      </c>
      <c r="E17" s="44">
        <v>71.430000000000007</v>
      </c>
      <c r="F17" s="210" t="s">
        <v>65</v>
      </c>
      <c r="G17" s="214">
        <v>105</v>
      </c>
      <c r="H17" s="214">
        <v>110</v>
      </c>
      <c r="I17" s="45">
        <v>-114</v>
      </c>
      <c r="J17" s="46">
        <f t="shared" si="0"/>
        <v>110</v>
      </c>
      <c r="K17" s="179">
        <v>3</v>
      </c>
      <c r="L17" s="45">
        <v>-125</v>
      </c>
      <c r="M17" s="45">
        <v>-125</v>
      </c>
      <c r="N17" s="45">
        <v>-125</v>
      </c>
      <c r="O17" s="46">
        <f t="shared" si="1"/>
        <v>0</v>
      </c>
      <c r="P17" s="179" t="s">
        <v>89</v>
      </c>
      <c r="Q17" s="47">
        <f t="shared" si="2"/>
        <v>0</v>
      </c>
      <c r="R17" s="48">
        <f>Q17-E17*2</f>
        <v>-142.86000000000001</v>
      </c>
      <c r="S17" s="49" t="str">
        <f>IF(D17="","",AL29)</f>
        <v xml:space="preserve">DEB </v>
      </c>
      <c r="T17" s="50"/>
      <c r="U17" s="51" t="str">
        <f>IF(E17="","",IF(A17="H",IF(OR(D17="SEN",D17&lt;1995),VLOOKUP(E17,[2]Feuil1!$A$11:$G$29,6),IF(AND(D17&gt;1994,D17&lt;1998),VLOOKUP(E17,[2]Feuil1!$A$11:$G$29,5),IF(AND(D17&gt;1997,D17&lt;2000),VLOOKUP(E17,[2]Feuil1!$A$11:$G$29,4),IF(AND(D17&gt;1999,D17&lt;2002),VLOOKUP(E17,[2]Feuil1!$A$11:$G$29,3),VLOOKUP(E17,[2]Feuil1!$A$11:$G$29,2))))),IF(OR(D17="SEN",D17&lt;1995),VLOOKUP(E17,[2]Feuil1!$G$11:$L$25,6),IF(AND(D17&gt;1994,D17&lt;1998),VLOOKUP(E17,[2]Feuil1!$G$11:$L$25,5),IF(AND(D17&gt;1997,D17&lt;2000),VLOOKUP(E17,[2]Feuil1!$G$11:$L$25,4),IF(AND(D17&gt;1999,D17&lt;2002),VLOOKUP(E17,[2]Feuil1!$G$11:$L$25,3),VLOOKUP(E17,[2]Feuil1!$G$11:$L$25,2)))))))</f>
        <v>S77</v>
      </c>
      <c r="V17" s="170" t="s">
        <v>1</v>
      </c>
      <c r="W17" s="171" t="e">
        <f>#REF!-HLOOKUP(#REF!,[2]Feuil1!$C$1:$BL$10,2,FALSE)</f>
        <v>#REF!</v>
      </c>
      <c r="X17" s="171" t="e">
        <f>#REF!-HLOOKUP(#REF!,[2]Feuil1!$C$1:$BL$10,3,FALSE)</f>
        <v>#REF!</v>
      </c>
      <c r="Y17" s="171" t="e">
        <f>#REF!-HLOOKUP(#REF!,[2]Feuil1!$C$1:$BL$10,4,FALSE)</f>
        <v>#REF!</v>
      </c>
      <c r="Z17" s="171" t="e">
        <f>#REF!-HLOOKUP(#REF!,[2]Feuil1!$C$1:$BL$10,5,FALSE)</f>
        <v>#REF!</v>
      </c>
      <c r="AA17" s="171" t="e">
        <f>#REF!-HLOOKUP(#REF!,[2]Feuil1!$C$1:$BL$10,6,FALSE)</f>
        <v>#REF!</v>
      </c>
      <c r="AB17" s="171" t="e">
        <f>#REF!-HLOOKUP(#REF!,[2]Feuil1!$C$1:$BL$10,7,FALSE)</f>
        <v>#REF!</v>
      </c>
      <c r="AC17" s="171" t="e">
        <f>#REF!-HLOOKUP(#REF!,[2]Feuil1!$C$1:$BL$10,8,FALSE)</f>
        <v>#REF!</v>
      </c>
      <c r="AD17" s="171" t="e">
        <f>#REF!-HLOOKUP(#REF!,[2]Feuil1!$C$1:$BL$10,9,FALSE)</f>
        <v>#REF!</v>
      </c>
      <c r="AE17" s="171" t="e">
        <f>#REF!-HLOOKUP(#REF!,[2]Feuil1!$C$1:$BL$10,10,FALSE)</f>
        <v>#REF!</v>
      </c>
      <c r="AF17" s="142"/>
      <c r="AG17" s="142"/>
      <c r="AH17" s="142"/>
      <c r="AI17" s="142"/>
      <c r="AJ17" s="142"/>
      <c r="AK17" s="142"/>
      <c r="AL17" s="142" t="e">
        <f>IF(AE17&gt;=0,$AE$4,IF(AD17&gt;=0,$AD$4,IF(AC17&gt;=0,$AC$4,IF(AB17&gt;=0,$AB$4,IF(AA17&gt;=0,$AA$4,IF(Z17&gt;=0,$Z$4,IF(Y17&gt;=0,$Y$4,IF(X17&gt;=0,$X$4,$W$4))))))))</f>
        <v>#REF!</v>
      </c>
      <c r="AM17" s="184" t="s">
        <v>89</v>
      </c>
    </row>
    <row r="18" spans="1:50" s="23" customFormat="1" ht="15" thickTop="1">
      <c r="A18" s="52"/>
      <c r="B18" s="52"/>
      <c r="F18" s="54"/>
      <c r="T18" s="55"/>
      <c r="U18" s="54"/>
      <c r="AM18" s="53"/>
    </row>
    <row r="19" spans="1:50" s="23" customFormat="1" ht="18">
      <c r="A19" s="52"/>
      <c r="B19" s="243" t="s">
        <v>45</v>
      </c>
      <c r="C19" s="243"/>
      <c r="D19" s="243"/>
      <c r="E19" s="240" t="s">
        <v>80</v>
      </c>
      <c r="F19" s="240"/>
      <c r="G19" s="242" t="s">
        <v>48</v>
      </c>
      <c r="H19" s="242"/>
      <c r="I19" s="105">
        <v>1</v>
      </c>
      <c r="J19" s="240" t="s">
        <v>78</v>
      </c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  <c r="AI19" s="240"/>
      <c r="AJ19" s="240"/>
      <c r="AK19" s="240"/>
      <c r="AL19" s="240"/>
      <c r="AM19" s="240"/>
    </row>
    <row r="20" spans="1:50" s="23" customFormat="1" ht="18">
      <c r="A20" s="52"/>
      <c r="B20" s="241"/>
      <c r="C20" s="241"/>
      <c r="D20" s="241"/>
      <c r="E20" s="244"/>
      <c r="F20" s="244"/>
      <c r="G20" s="242" t="s">
        <v>48</v>
      </c>
      <c r="H20" s="242"/>
      <c r="I20" s="104">
        <v>2</v>
      </c>
      <c r="J20" s="240" t="s">
        <v>79</v>
      </c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</row>
    <row r="21" spans="1:50" s="23" customFormat="1" ht="18">
      <c r="A21" s="52"/>
      <c r="B21" s="241" t="s">
        <v>46</v>
      </c>
      <c r="C21" s="241"/>
      <c r="D21" s="241"/>
      <c r="E21" s="240" t="s">
        <v>74</v>
      </c>
      <c r="F21" s="240"/>
      <c r="G21" s="242" t="s">
        <v>48</v>
      </c>
      <c r="H21" s="242"/>
      <c r="I21" s="106">
        <v>3</v>
      </c>
      <c r="J21" s="240" t="s">
        <v>88</v>
      </c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</row>
    <row r="22" spans="1:50" s="23" customFormat="1" ht="15">
      <c r="A22" s="52"/>
      <c r="B22" s="241"/>
      <c r="C22" s="241"/>
      <c r="D22" s="241"/>
      <c r="E22" s="240"/>
      <c r="F22" s="240"/>
      <c r="G22" s="211"/>
      <c r="H22" s="103"/>
      <c r="I22" s="103"/>
      <c r="J22" s="103"/>
      <c r="K22" s="103"/>
      <c r="L22" s="211"/>
      <c r="M22" s="103"/>
      <c r="N22" s="103"/>
      <c r="O22" s="103"/>
      <c r="P22" s="103"/>
      <c r="Q22" s="103"/>
      <c r="R22" s="103"/>
      <c r="S22" s="103"/>
      <c r="T22" s="211"/>
      <c r="U22" s="103"/>
      <c r="V22" s="103"/>
      <c r="W22" s="211"/>
      <c r="X22" s="211"/>
      <c r="Y22" s="103"/>
      <c r="Z22" s="22"/>
      <c r="AA22" s="22" t="s">
        <v>1</v>
      </c>
      <c r="AB22" s="4" t="e">
        <f>U22-HLOOKUP(X22,[7]Feuil1!$C$1:$BL$10,2,FALSE)</f>
        <v>#N/A</v>
      </c>
      <c r="AC22" s="4" t="e">
        <f>U22-HLOOKUP(X22,[7]Feuil1!$C$1:$BL$10,3,FALSE)</f>
        <v>#N/A</v>
      </c>
      <c r="AD22" s="4" t="e">
        <f>U22-HLOOKUP(X22,[7]Feuil1!$C$1:$BL$10,4,FALSE)</f>
        <v>#N/A</v>
      </c>
      <c r="AE22" s="4" t="e">
        <f>U22-HLOOKUP(X22,[7]Feuil1!$C$1:$BL$10,5,FALSE)</f>
        <v>#N/A</v>
      </c>
      <c r="AF22" s="4" t="e">
        <f>U22-HLOOKUP(X22,[7]Feuil1!$C$1:$BL$10,6,FALSE)</f>
        <v>#N/A</v>
      </c>
      <c r="AG22" s="4" t="e">
        <f>U22-HLOOKUP(X22,[7]Feuil1!$C$1:$BL$10,7,FALSE)</f>
        <v>#N/A</v>
      </c>
      <c r="AH22" s="4" t="e">
        <f>U22-HLOOKUP(X22,[7]Feuil1!$C$1:$BL$10,8,FALSE)</f>
        <v>#N/A</v>
      </c>
      <c r="AI22" s="4" t="e">
        <f>U22-HLOOKUP(X22,[7]Feuil1!$C$1:$BL$10,9,FALSE)</f>
        <v>#N/A</v>
      </c>
      <c r="AJ22" s="101" t="e">
        <f>U22-HLOOKUP(X22,[7]Feuil1!$C$1:$BL$10,10,FALSE)</f>
        <v>#N/A</v>
      </c>
    </row>
    <row r="23" spans="1:50" s="23" customFormat="1" ht="18">
      <c r="A23" s="52"/>
      <c r="B23" s="241" t="s">
        <v>47</v>
      </c>
      <c r="C23" s="241"/>
      <c r="D23" s="241"/>
      <c r="E23" s="240" t="s">
        <v>81</v>
      </c>
      <c r="F23" s="240"/>
      <c r="G23" s="239" t="s">
        <v>49</v>
      </c>
      <c r="H23" s="239"/>
      <c r="I23" s="105">
        <v>1</v>
      </c>
      <c r="J23" s="240" t="s">
        <v>75</v>
      </c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</row>
    <row r="24" spans="1:50" s="23" customFormat="1" ht="18">
      <c r="A24" s="52"/>
      <c r="B24" s="52"/>
      <c r="C24" s="53"/>
      <c r="D24" s="52"/>
      <c r="G24" s="239" t="s">
        <v>49</v>
      </c>
      <c r="H24" s="239"/>
      <c r="I24" s="104">
        <v>2</v>
      </c>
      <c r="J24" s="240" t="s">
        <v>76</v>
      </c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</row>
    <row r="25" spans="1:50" s="23" customFormat="1" ht="18">
      <c r="A25" s="52"/>
      <c r="B25" s="52"/>
      <c r="C25" s="53"/>
      <c r="D25" s="52"/>
      <c r="G25" s="239" t="s">
        <v>49</v>
      </c>
      <c r="H25" s="239"/>
      <c r="I25" s="106">
        <v>3</v>
      </c>
      <c r="J25" s="240" t="s">
        <v>77</v>
      </c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</row>
    <row r="26" spans="1:50" s="23" customFormat="1" ht="18">
      <c r="A26" s="52"/>
      <c r="B26" s="52"/>
      <c r="C26" s="53"/>
      <c r="D26" s="52"/>
      <c r="G26" s="239"/>
      <c r="H26" s="239"/>
      <c r="I26" s="105"/>
      <c r="J26" s="240" t="s">
        <v>1</v>
      </c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0"/>
      <c r="AM26" s="240"/>
    </row>
    <row r="27" spans="1:50" s="23" customFormat="1" ht="18">
      <c r="A27" s="52"/>
      <c r="B27" s="52"/>
      <c r="C27" s="53"/>
      <c r="D27" s="52"/>
      <c r="G27" s="239"/>
      <c r="H27" s="239"/>
      <c r="I27" s="104"/>
      <c r="J27" s="240" t="s">
        <v>1</v>
      </c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0"/>
      <c r="AM27" s="240"/>
    </row>
    <row r="28" spans="1:50" s="24" customFormat="1">
      <c r="A28" s="52"/>
      <c r="B28" s="52"/>
      <c r="C28" s="23"/>
      <c r="D28" s="23"/>
      <c r="E28" s="23"/>
      <c r="F28" s="54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55"/>
      <c r="U28" s="54"/>
      <c r="V28" s="39" t="s">
        <v>1</v>
      </c>
      <c r="W28" s="4" t="e">
        <f>#REF!-HLOOKUP(#REF!,[1]Feuil1!$C$1:$BL$10,2,FALSE)</f>
        <v>#REF!</v>
      </c>
      <c r="X28" s="4" t="e">
        <f>#REF!-HLOOKUP(#REF!,[1]Feuil1!$C$1:$BL$10,3,FALSE)</f>
        <v>#REF!</v>
      </c>
      <c r="Y28" s="4" t="e">
        <f>#REF!-HLOOKUP(#REF!,[1]Feuil1!$C$1:$BL$10,4,FALSE)</f>
        <v>#REF!</v>
      </c>
      <c r="Z28" s="4" t="e">
        <f>#REF!-HLOOKUP(#REF!,[1]Feuil1!$C$1:$BL$10,5,FALSE)</f>
        <v>#REF!</v>
      </c>
      <c r="AA28" s="4" t="e">
        <f>#REF!-HLOOKUP(#REF!,[1]Feuil1!$C$1:$BL$10,6,FALSE)</f>
        <v>#REF!</v>
      </c>
      <c r="AB28" s="4" t="e">
        <f>#REF!-HLOOKUP(#REF!,[1]Feuil1!$C$1:$BL$10,7,FALSE)</f>
        <v>#REF!</v>
      </c>
      <c r="AC28" s="4" t="e">
        <f>#REF!-HLOOKUP(#REF!,[1]Feuil1!$C$1:$BL$10,8,FALSE)</f>
        <v>#REF!</v>
      </c>
      <c r="AD28" s="4" t="e">
        <f>#REF!-HLOOKUP(#REF!,[1]Feuil1!$C$1:$BL$10,9,FALSE)</f>
        <v>#REF!</v>
      </c>
      <c r="AE28" s="4" t="e">
        <f>#REF!-HLOOKUP(#REF!,[1]Feuil1!$C$1:$BL$10,10,FALSE)</f>
        <v>#REF!</v>
      </c>
      <c r="AF28" s="23"/>
      <c r="AG28" s="23"/>
      <c r="AH28" s="23"/>
      <c r="AI28" s="23"/>
      <c r="AJ28" s="23"/>
      <c r="AK28" s="23"/>
      <c r="AL28" s="23" t="e">
        <f>IF(AE28&gt;=0,$AE$4,IF(AD28&gt;=0,$AD$4,IF(AC28&gt;=0,$AC$4,IF(AB28&gt;=0,$AB$4,IF(AA28&gt;=0,$AA$4,IF(Z28&gt;=0,$Z$4,IF(Y28&gt;=0,$Y$4,IF(X28&gt;=0,$X$4,$W$4))))))))</f>
        <v>#REF!</v>
      </c>
      <c r="AM28" s="5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</row>
    <row r="29" spans="1:50" s="23" customFormat="1">
      <c r="A29" s="52"/>
      <c r="B29" s="52"/>
      <c r="F29" s="54"/>
      <c r="T29" s="55"/>
      <c r="U29" s="54"/>
      <c r="V29" s="22" t="s">
        <v>1</v>
      </c>
      <c r="W29" s="4">
        <f>Q17-HLOOKUP(U17,[2]Feuil1!$C$1:$BL$10,2,FALSE)</f>
        <v>-150</v>
      </c>
      <c r="X29" s="4">
        <f>Q17-HLOOKUP(U17,[2]Feuil1!$C$1:$BL$10,3,FALSE)</f>
        <v>-170</v>
      </c>
      <c r="Y29" s="4">
        <f>Q17-HLOOKUP(U17,[2]Feuil1!$C$1:$BL$10,4,FALSE)</f>
        <v>-190</v>
      </c>
      <c r="Z29" s="4">
        <f>Q17-HLOOKUP(U17,[2]Feuil1!$C$1:$BL$10,5,FALSE)</f>
        <v>-210</v>
      </c>
      <c r="AA29" s="4">
        <f>Q17-HLOOKUP(U17,[2]Feuil1!$C$1:$BL$10,6,FALSE)</f>
        <v>-240</v>
      </c>
      <c r="AB29" s="4">
        <f>Q17-HLOOKUP(U17,[2]Feuil1!$C$1:$BL$10,7,FALSE)</f>
        <v>-265</v>
      </c>
      <c r="AC29" s="4">
        <f>Q17-HLOOKUP(U17,[2]Feuil1!$C$1:$BL$10,8,FALSE)</f>
        <v>-285</v>
      </c>
      <c r="AD29" s="4">
        <f>Q17-HLOOKUP(U17,[2]Feuil1!$C$1:$BL$10,9,FALSE)</f>
        <v>-305</v>
      </c>
      <c r="AE29" s="4">
        <f>Q17-HLOOKUP(U17,[2]Feuil1!$C$1:$BL$10,10,FALSE)</f>
        <v>-320</v>
      </c>
      <c r="AL29" s="23" t="str">
        <f>IF(AE29&gt;=0,$AE$4,IF(AD29&gt;=0,$AD$4,IF(AC29&gt;=0,$AC$4,IF(AB29&gt;=0,$AB$4,IF(AA29&gt;=0,$AA$4,IF(Z29&gt;=0,$Z$4,IF(Y29&gt;=0,$Y$4,IF(X29&gt;=0,$X$4,$W$4))))))))</f>
        <v xml:space="preserve">DEB </v>
      </c>
      <c r="AM29" s="53"/>
    </row>
    <row r="30" spans="1:50" s="23" customFormat="1">
      <c r="A30" s="52"/>
      <c r="B30" s="52"/>
      <c r="F30" s="54"/>
      <c r="T30" s="55"/>
      <c r="U30" s="54"/>
      <c r="AM30" s="53"/>
    </row>
    <row r="31" spans="1:50" s="23" customFormat="1">
      <c r="A31" s="52"/>
      <c r="B31" s="52"/>
      <c r="F31" s="54"/>
      <c r="T31" s="55"/>
      <c r="U31" s="54"/>
      <c r="AM31" s="53"/>
    </row>
    <row r="32" spans="1:50" s="23" customFormat="1">
      <c r="A32" s="52"/>
      <c r="B32" s="52"/>
      <c r="F32" s="54"/>
      <c r="T32" s="55"/>
      <c r="U32" s="54"/>
      <c r="AM32" s="53"/>
    </row>
    <row r="33" spans="1:39" s="23" customFormat="1">
      <c r="A33" s="52"/>
      <c r="B33" s="52"/>
      <c r="F33" s="54"/>
      <c r="T33" s="55"/>
      <c r="U33" s="54"/>
      <c r="AM33" s="53"/>
    </row>
    <row r="34" spans="1:39" s="23" customFormat="1">
      <c r="A34" s="52"/>
      <c r="B34" s="52"/>
      <c r="F34" s="54"/>
      <c r="T34" s="55"/>
      <c r="U34" s="54"/>
      <c r="AM34" s="53"/>
    </row>
    <row r="35" spans="1:39" s="23" customFormat="1">
      <c r="A35" s="52"/>
      <c r="B35" s="52"/>
      <c r="F35" s="54"/>
      <c r="T35" s="55"/>
      <c r="U35" s="54"/>
      <c r="AM35" s="53"/>
    </row>
    <row r="36" spans="1:39" s="23" customFormat="1">
      <c r="A36" s="52"/>
      <c r="B36" s="52"/>
      <c r="F36" s="54"/>
      <c r="T36" s="55"/>
      <c r="U36" s="54"/>
      <c r="AM36" s="53"/>
    </row>
    <row r="37" spans="1:39" s="23" customFormat="1">
      <c r="A37" s="52"/>
      <c r="B37" s="52"/>
      <c r="F37" s="54"/>
      <c r="T37" s="55"/>
      <c r="U37" s="54"/>
      <c r="AM37" s="53"/>
    </row>
    <row r="38" spans="1:39" s="23" customFormat="1">
      <c r="A38" s="52"/>
      <c r="B38" s="52"/>
      <c r="F38" s="54"/>
      <c r="T38" s="55"/>
      <c r="U38" s="54"/>
      <c r="AM38" s="53"/>
    </row>
    <row r="39" spans="1:39" s="23" customFormat="1">
      <c r="A39" s="52"/>
      <c r="B39" s="52"/>
      <c r="F39" s="54"/>
      <c r="T39" s="55"/>
      <c r="U39" s="54"/>
      <c r="AM39" s="53"/>
    </row>
    <row r="40" spans="1:39" s="23" customFormat="1">
      <c r="A40" s="52"/>
      <c r="B40" s="52"/>
      <c r="F40" s="54"/>
      <c r="T40" s="55"/>
      <c r="U40" s="54"/>
      <c r="AM40" s="53"/>
    </row>
    <row r="41" spans="1:39" s="23" customFormat="1">
      <c r="A41" s="52"/>
      <c r="B41" s="52"/>
      <c r="F41" s="54"/>
      <c r="T41" s="55"/>
      <c r="U41" s="54"/>
      <c r="AM41" s="53"/>
    </row>
    <row r="42" spans="1:39" s="23" customFormat="1">
      <c r="A42" s="52"/>
      <c r="B42" s="52"/>
      <c r="F42" s="54"/>
      <c r="T42" s="55"/>
      <c r="U42" s="54"/>
      <c r="AM42" s="53"/>
    </row>
    <row r="43" spans="1:39" s="23" customFormat="1">
      <c r="A43" s="52"/>
      <c r="B43" s="52"/>
      <c r="F43" s="54"/>
      <c r="T43" s="55"/>
      <c r="U43" s="54"/>
      <c r="AM43" s="53"/>
    </row>
    <row r="44" spans="1:39" s="23" customFormat="1">
      <c r="A44" s="52"/>
      <c r="B44" s="52"/>
      <c r="F44" s="54"/>
      <c r="T44" s="55"/>
      <c r="U44" s="54"/>
      <c r="AM44" s="53"/>
    </row>
    <row r="45" spans="1:39" s="23" customFormat="1">
      <c r="A45" s="52"/>
      <c r="B45" s="52"/>
      <c r="F45" s="54"/>
      <c r="T45" s="55"/>
      <c r="U45" s="54"/>
      <c r="AM45" s="53"/>
    </row>
    <row r="46" spans="1:39" s="23" customFormat="1">
      <c r="A46" s="52"/>
      <c r="B46" s="52"/>
      <c r="F46" s="54"/>
      <c r="T46" s="55"/>
      <c r="U46" s="54"/>
      <c r="AM46" s="53"/>
    </row>
    <row r="47" spans="1:39" s="23" customFormat="1">
      <c r="A47" s="52"/>
      <c r="B47" s="52"/>
      <c r="F47" s="54"/>
      <c r="T47" s="55"/>
      <c r="U47" s="54"/>
      <c r="AM47" s="53"/>
    </row>
    <row r="48" spans="1:39" s="23" customFormat="1">
      <c r="A48" s="52"/>
      <c r="B48" s="52"/>
      <c r="F48" s="54"/>
      <c r="T48" s="55"/>
      <c r="U48" s="54"/>
      <c r="AM48" s="53"/>
    </row>
    <row r="49" spans="1:39" s="23" customFormat="1">
      <c r="A49" s="52"/>
      <c r="B49" s="52"/>
      <c r="F49" s="54"/>
      <c r="T49" s="55"/>
      <c r="U49" s="54"/>
      <c r="AM49" s="53"/>
    </row>
    <row r="50" spans="1:39" s="23" customFormat="1">
      <c r="A50" s="52"/>
      <c r="B50" s="52"/>
      <c r="F50" s="54"/>
      <c r="T50" s="55"/>
      <c r="U50" s="54"/>
      <c r="AM50" s="53"/>
    </row>
    <row r="51" spans="1:39" s="23" customFormat="1">
      <c r="A51" s="52"/>
      <c r="B51" s="52"/>
      <c r="F51" s="54"/>
      <c r="T51" s="55"/>
      <c r="U51" s="54"/>
      <c r="AM51" s="53"/>
    </row>
    <row r="52" spans="1:39" s="23" customFormat="1">
      <c r="A52" s="52"/>
      <c r="B52" s="52"/>
      <c r="F52" s="54"/>
      <c r="T52" s="55"/>
      <c r="U52" s="54"/>
      <c r="AM52" s="53"/>
    </row>
    <row r="53" spans="1:39" s="23" customFormat="1">
      <c r="A53" s="52"/>
      <c r="B53" s="52"/>
      <c r="F53" s="54"/>
      <c r="T53" s="55"/>
      <c r="U53" s="54"/>
      <c r="AM53" s="53"/>
    </row>
    <row r="54" spans="1:39" s="23" customFormat="1">
      <c r="A54" s="52"/>
      <c r="B54" s="52"/>
      <c r="F54" s="54"/>
      <c r="T54" s="55"/>
      <c r="U54" s="54"/>
      <c r="AM54" s="53"/>
    </row>
    <row r="55" spans="1:39" s="23" customFormat="1">
      <c r="A55" s="52"/>
      <c r="B55" s="52"/>
      <c r="F55" s="54"/>
      <c r="T55" s="55"/>
      <c r="U55" s="54"/>
      <c r="AM55" s="53"/>
    </row>
    <row r="56" spans="1:39" s="23" customFormat="1">
      <c r="A56" s="52"/>
      <c r="B56" s="52"/>
      <c r="F56" s="54"/>
      <c r="T56" s="55"/>
      <c r="U56" s="54"/>
      <c r="AM56" s="53"/>
    </row>
    <row r="57" spans="1:39" s="23" customFormat="1">
      <c r="A57" s="52"/>
      <c r="B57" s="52"/>
      <c r="F57" s="54"/>
      <c r="T57" s="55"/>
      <c r="U57" s="54"/>
      <c r="AM57" s="53"/>
    </row>
    <row r="58" spans="1:39" s="23" customFormat="1">
      <c r="A58" s="52"/>
      <c r="B58" s="52"/>
      <c r="F58" s="54"/>
      <c r="T58" s="55"/>
      <c r="U58" s="54"/>
      <c r="AM58" s="53"/>
    </row>
    <row r="59" spans="1:39" s="23" customFormat="1">
      <c r="A59" s="52"/>
      <c r="B59" s="52"/>
      <c r="F59" s="54"/>
      <c r="T59" s="55"/>
      <c r="U59" s="54"/>
      <c r="AM59" s="53"/>
    </row>
    <row r="60" spans="1:39" s="23" customFormat="1">
      <c r="A60" s="52"/>
      <c r="B60" s="52"/>
      <c r="F60" s="54"/>
      <c r="T60" s="55"/>
      <c r="U60" s="54"/>
      <c r="AM60" s="53"/>
    </row>
    <row r="61" spans="1:39" s="23" customFormat="1">
      <c r="A61" s="52"/>
      <c r="B61" s="52"/>
      <c r="F61" s="54"/>
      <c r="T61" s="55"/>
      <c r="U61" s="54"/>
      <c r="AM61" s="53"/>
    </row>
    <row r="62" spans="1:39" s="23" customFormat="1">
      <c r="A62" s="52"/>
      <c r="B62" s="52"/>
      <c r="F62" s="54"/>
      <c r="T62" s="55"/>
      <c r="U62" s="54"/>
      <c r="AM62" s="53"/>
    </row>
    <row r="63" spans="1:39" s="23" customFormat="1">
      <c r="A63" s="52"/>
      <c r="B63" s="52"/>
      <c r="F63" s="54"/>
      <c r="T63" s="55"/>
      <c r="U63" s="54"/>
      <c r="AM63" s="53"/>
    </row>
    <row r="64" spans="1:39" s="23" customFormat="1">
      <c r="A64" s="52"/>
      <c r="B64" s="52"/>
      <c r="F64" s="54"/>
      <c r="T64" s="55"/>
      <c r="U64" s="54"/>
      <c r="AM64" s="53"/>
    </row>
    <row r="65" spans="1:39" s="23" customFormat="1">
      <c r="A65" s="52"/>
      <c r="B65" s="52"/>
      <c r="F65" s="54"/>
      <c r="T65" s="55"/>
      <c r="U65" s="54"/>
      <c r="AM65" s="53"/>
    </row>
    <row r="66" spans="1:39" s="23" customFormat="1">
      <c r="A66" s="52"/>
      <c r="B66" s="52"/>
      <c r="F66" s="54"/>
      <c r="T66" s="55"/>
      <c r="U66" s="54"/>
      <c r="AM66" s="53"/>
    </row>
    <row r="67" spans="1:39" s="23" customFormat="1">
      <c r="A67" s="52"/>
      <c r="B67" s="52"/>
      <c r="F67" s="54"/>
      <c r="T67" s="55"/>
      <c r="U67" s="54"/>
      <c r="AM67" s="53"/>
    </row>
    <row r="68" spans="1:39" s="23" customFormat="1">
      <c r="A68" s="52"/>
      <c r="B68" s="52"/>
      <c r="F68" s="54"/>
      <c r="T68" s="55"/>
      <c r="U68" s="54"/>
      <c r="AM68" s="53"/>
    </row>
    <row r="69" spans="1:39" s="23" customFormat="1">
      <c r="A69" s="52"/>
      <c r="B69" s="52"/>
      <c r="F69" s="54"/>
      <c r="T69" s="55"/>
      <c r="U69" s="54"/>
      <c r="AM69" s="53"/>
    </row>
    <row r="70" spans="1:39" s="23" customFormat="1">
      <c r="A70" s="52"/>
      <c r="B70" s="52"/>
      <c r="F70" s="54"/>
      <c r="T70" s="55"/>
      <c r="U70" s="54"/>
      <c r="AM70" s="53"/>
    </row>
    <row r="71" spans="1:39" s="23" customFormat="1">
      <c r="A71" s="52"/>
      <c r="B71" s="52"/>
      <c r="F71" s="54"/>
      <c r="T71" s="55"/>
      <c r="U71" s="54"/>
      <c r="AM71" s="53"/>
    </row>
    <row r="72" spans="1:39" s="23" customFormat="1">
      <c r="A72" s="52"/>
      <c r="B72" s="52"/>
      <c r="F72" s="54"/>
      <c r="T72" s="55"/>
      <c r="U72" s="54"/>
      <c r="AM72" s="53"/>
    </row>
    <row r="73" spans="1:39" s="23" customFormat="1">
      <c r="A73" s="52"/>
      <c r="B73" s="52"/>
      <c r="F73" s="54"/>
      <c r="T73" s="55"/>
      <c r="U73" s="54"/>
      <c r="AM73" s="53"/>
    </row>
    <row r="74" spans="1:39" s="23" customFormat="1">
      <c r="A74" s="52"/>
      <c r="B74" s="52"/>
      <c r="F74" s="54"/>
      <c r="T74" s="55"/>
      <c r="U74" s="54"/>
      <c r="AM74" s="53"/>
    </row>
    <row r="75" spans="1:39" s="23" customFormat="1">
      <c r="A75" s="52"/>
      <c r="B75" s="52"/>
      <c r="F75" s="54"/>
      <c r="T75" s="55"/>
      <c r="U75" s="54"/>
      <c r="AM75" s="53"/>
    </row>
    <row r="76" spans="1:39" s="23" customFormat="1">
      <c r="A76" s="52"/>
      <c r="B76" s="52"/>
      <c r="F76" s="54"/>
      <c r="T76" s="55"/>
      <c r="U76" s="54"/>
      <c r="AM76" s="53"/>
    </row>
    <row r="77" spans="1:39" s="23" customFormat="1">
      <c r="A77" s="52"/>
      <c r="B77" s="52"/>
      <c r="F77" s="54"/>
      <c r="T77" s="55"/>
      <c r="U77" s="54"/>
      <c r="AM77" s="53"/>
    </row>
    <row r="78" spans="1:39" s="23" customFormat="1">
      <c r="A78" s="52"/>
      <c r="B78" s="52"/>
      <c r="F78" s="54"/>
      <c r="T78" s="55"/>
      <c r="U78" s="54"/>
      <c r="AM78" s="53"/>
    </row>
    <row r="79" spans="1:39" s="23" customFormat="1">
      <c r="A79" s="52"/>
      <c r="B79" s="52"/>
      <c r="F79" s="54"/>
      <c r="T79" s="55"/>
      <c r="U79" s="54"/>
      <c r="AM79" s="53"/>
    </row>
    <row r="80" spans="1:39" s="23" customFormat="1">
      <c r="A80" s="52"/>
      <c r="B80" s="52"/>
      <c r="F80" s="54"/>
      <c r="T80" s="55"/>
      <c r="U80" s="54"/>
      <c r="AM80" s="53"/>
    </row>
    <row r="81" spans="1:39" s="23" customFormat="1">
      <c r="A81" s="52"/>
      <c r="B81" s="52"/>
      <c r="F81" s="54"/>
      <c r="T81" s="55"/>
      <c r="U81" s="54"/>
      <c r="AM81" s="53"/>
    </row>
    <row r="82" spans="1:39" s="23" customFormat="1">
      <c r="A82" s="52"/>
      <c r="B82" s="52"/>
      <c r="F82" s="54"/>
      <c r="T82" s="55"/>
      <c r="U82" s="54"/>
      <c r="AM82" s="53"/>
    </row>
    <row r="83" spans="1:39" s="23" customFormat="1">
      <c r="A83" s="52"/>
      <c r="B83" s="52"/>
      <c r="F83" s="54"/>
      <c r="T83" s="55"/>
      <c r="U83" s="54"/>
      <c r="AM83" s="53"/>
    </row>
    <row r="84" spans="1:39" s="23" customFormat="1">
      <c r="A84" s="52"/>
      <c r="B84" s="52"/>
      <c r="F84" s="54"/>
      <c r="T84" s="55"/>
      <c r="U84" s="54"/>
      <c r="AM84" s="53"/>
    </row>
    <row r="85" spans="1:39" s="23" customFormat="1">
      <c r="A85" s="52"/>
      <c r="B85" s="52"/>
      <c r="F85" s="54"/>
      <c r="T85" s="55"/>
      <c r="U85" s="54"/>
      <c r="AM85" s="53"/>
    </row>
    <row r="86" spans="1:39" s="23" customFormat="1">
      <c r="A86" s="52"/>
      <c r="B86" s="52"/>
      <c r="F86" s="54"/>
      <c r="T86" s="55"/>
      <c r="U86" s="54"/>
      <c r="AM86" s="53"/>
    </row>
    <row r="87" spans="1:39" s="23" customFormat="1">
      <c r="A87" s="52"/>
      <c r="B87" s="52"/>
      <c r="F87" s="54"/>
      <c r="T87" s="55"/>
      <c r="U87" s="54"/>
      <c r="AM87" s="53"/>
    </row>
    <row r="88" spans="1:39" s="23" customFormat="1">
      <c r="A88" s="52"/>
      <c r="B88" s="52"/>
      <c r="F88" s="54"/>
      <c r="T88" s="55"/>
      <c r="U88" s="54"/>
      <c r="AM88" s="53"/>
    </row>
    <row r="89" spans="1:39" s="23" customFormat="1">
      <c r="A89" s="52"/>
      <c r="B89" s="52"/>
      <c r="F89" s="54"/>
      <c r="T89" s="55"/>
      <c r="U89" s="54"/>
      <c r="AM89" s="53"/>
    </row>
    <row r="90" spans="1:39" s="23" customFormat="1">
      <c r="A90" s="52"/>
      <c r="B90" s="52"/>
      <c r="F90" s="54"/>
      <c r="T90" s="55"/>
      <c r="U90" s="54"/>
      <c r="AM90" s="53"/>
    </row>
    <row r="91" spans="1:39" s="23" customFormat="1">
      <c r="A91" s="52"/>
      <c r="B91" s="52"/>
      <c r="F91" s="54"/>
      <c r="T91" s="55"/>
      <c r="U91" s="54"/>
      <c r="AM91" s="53"/>
    </row>
    <row r="92" spans="1:39" s="23" customFormat="1">
      <c r="A92" s="52"/>
      <c r="B92" s="52"/>
      <c r="F92" s="54"/>
      <c r="T92" s="55"/>
      <c r="U92" s="54"/>
      <c r="AM92" s="53"/>
    </row>
    <row r="93" spans="1:39" s="23" customFormat="1">
      <c r="A93" s="52"/>
      <c r="B93" s="52"/>
      <c r="F93" s="54"/>
      <c r="T93" s="55"/>
      <c r="U93" s="54"/>
      <c r="AM93" s="53"/>
    </row>
    <row r="94" spans="1:39" s="23" customFormat="1">
      <c r="A94" s="52"/>
      <c r="B94" s="52"/>
      <c r="F94" s="54"/>
      <c r="T94" s="55"/>
      <c r="U94" s="54"/>
      <c r="AM94" s="53"/>
    </row>
    <row r="95" spans="1:39" s="23" customFormat="1">
      <c r="A95" s="52"/>
      <c r="B95" s="52"/>
      <c r="F95" s="54"/>
      <c r="T95" s="55"/>
      <c r="U95" s="54"/>
      <c r="AM95" s="53"/>
    </row>
    <row r="96" spans="1:39" s="23" customFormat="1">
      <c r="A96" s="52"/>
      <c r="B96" s="52"/>
      <c r="F96" s="54"/>
      <c r="T96" s="55"/>
      <c r="U96" s="54"/>
      <c r="AM96" s="53"/>
    </row>
    <row r="97" spans="1:39" s="23" customFormat="1">
      <c r="A97" s="52"/>
      <c r="B97" s="52"/>
      <c r="F97" s="54"/>
      <c r="T97" s="55"/>
      <c r="U97" s="54"/>
      <c r="AM97" s="53"/>
    </row>
    <row r="98" spans="1:39" s="23" customFormat="1">
      <c r="A98" s="52"/>
      <c r="B98" s="52"/>
      <c r="F98" s="54"/>
      <c r="T98" s="55"/>
      <c r="U98" s="54"/>
      <c r="AM98" s="53"/>
    </row>
    <row r="99" spans="1:39" s="23" customFormat="1">
      <c r="A99" s="52"/>
      <c r="B99" s="52"/>
      <c r="F99" s="54"/>
      <c r="T99" s="55"/>
      <c r="U99" s="54"/>
      <c r="AM99" s="53"/>
    </row>
    <row r="100" spans="1:39" s="23" customFormat="1">
      <c r="A100" s="52"/>
      <c r="B100" s="52"/>
      <c r="F100" s="54"/>
      <c r="T100" s="55"/>
      <c r="U100" s="54"/>
      <c r="AM100" s="53"/>
    </row>
    <row r="101" spans="1:39" s="23" customFormat="1">
      <c r="A101" s="52"/>
      <c r="B101" s="52"/>
      <c r="F101" s="54"/>
      <c r="T101" s="55"/>
      <c r="U101" s="54"/>
      <c r="AM101" s="53"/>
    </row>
    <row r="102" spans="1:39" s="23" customFormat="1">
      <c r="A102" s="52"/>
      <c r="B102" s="52"/>
      <c r="F102" s="54"/>
      <c r="T102" s="55"/>
      <c r="U102" s="54"/>
      <c r="AM102" s="53"/>
    </row>
    <row r="103" spans="1:39" s="23" customFormat="1">
      <c r="A103" s="52"/>
      <c r="B103" s="52"/>
      <c r="F103" s="54"/>
      <c r="T103" s="55"/>
      <c r="U103" s="54"/>
      <c r="AM103" s="53"/>
    </row>
    <row r="104" spans="1:39" s="23" customFormat="1">
      <c r="A104" s="52"/>
      <c r="B104" s="52"/>
      <c r="F104" s="54"/>
      <c r="T104" s="55"/>
      <c r="U104" s="54"/>
      <c r="AM104" s="53"/>
    </row>
    <row r="105" spans="1:39" s="23" customFormat="1">
      <c r="A105" s="52"/>
      <c r="B105" s="52"/>
      <c r="F105" s="54"/>
      <c r="T105" s="55"/>
      <c r="U105" s="54"/>
      <c r="AM105" s="53"/>
    </row>
    <row r="106" spans="1:39" s="23" customFormat="1">
      <c r="A106" s="52"/>
      <c r="B106" s="52"/>
      <c r="F106" s="54"/>
      <c r="T106" s="55"/>
      <c r="U106" s="54"/>
      <c r="AM106" s="53"/>
    </row>
    <row r="107" spans="1:39" s="23" customFormat="1">
      <c r="A107" s="52"/>
      <c r="B107" s="52"/>
      <c r="F107" s="54"/>
      <c r="T107" s="55"/>
      <c r="U107" s="54"/>
      <c r="AM107" s="53"/>
    </row>
    <row r="108" spans="1:39" s="23" customFormat="1">
      <c r="A108" s="52"/>
      <c r="B108" s="52"/>
      <c r="F108" s="54"/>
      <c r="T108" s="55"/>
      <c r="U108" s="54"/>
      <c r="AM108" s="53"/>
    </row>
    <row r="109" spans="1:39" s="23" customFormat="1">
      <c r="A109" s="52"/>
      <c r="B109" s="52"/>
      <c r="F109" s="54"/>
      <c r="T109" s="55"/>
      <c r="U109" s="54"/>
      <c r="AM109" s="53"/>
    </row>
    <row r="110" spans="1:39" s="23" customFormat="1">
      <c r="A110" s="52"/>
      <c r="B110" s="52"/>
      <c r="F110" s="54"/>
      <c r="T110" s="55"/>
      <c r="U110" s="54"/>
      <c r="AM110" s="53"/>
    </row>
    <row r="111" spans="1:39" s="23" customFormat="1">
      <c r="A111" s="52"/>
      <c r="B111" s="52"/>
      <c r="F111" s="54"/>
      <c r="T111" s="55"/>
      <c r="U111" s="54"/>
      <c r="AM111" s="53"/>
    </row>
    <row r="112" spans="1:39" s="23" customFormat="1">
      <c r="A112" s="52"/>
      <c r="B112" s="52"/>
      <c r="F112" s="54"/>
      <c r="T112" s="55"/>
      <c r="U112" s="54"/>
      <c r="AM112" s="53"/>
    </row>
    <row r="113" spans="1:39" s="23" customFormat="1">
      <c r="A113" s="52"/>
      <c r="B113" s="52"/>
      <c r="F113" s="54"/>
      <c r="T113" s="55"/>
      <c r="U113" s="54"/>
      <c r="AM113" s="53"/>
    </row>
    <row r="114" spans="1:39" s="23" customFormat="1">
      <c r="A114" s="52"/>
      <c r="B114" s="52"/>
      <c r="F114" s="54"/>
      <c r="T114" s="55"/>
      <c r="U114" s="54"/>
      <c r="AM114" s="53"/>
    </row>
    <row r="115" spans="1:39" s="23" customFormat="1">
      <c r="A115" s="52"/>
      <c r="B115" s="52"/>
      <c r="F115" s="54"/>
      <c r="T115" s="55"/>
      <c r="U115" s="54"/>
      <c r="AM115" s="53"/>
    </row>
    <row r="116" spans="1:39" s="23" customFormat="1">
      <c r="A116" s="52"/>
      <c r="B116" s="52"/>
      <c r="F116" s="54"/>
      <c r="T116" s="55"/>
      <c r="U116" s="54"/>
      <c r="AM116" s="53"/>
    </row>
    <row r="117" spans="1:39" s="23" customFormat="1">
      <c r="A117" s="52"/>
      <c r="B117" s="52"/>
      <c r="F117" s="54"/>
      <c r="T117" s="55"/>
      <c r="U117" s="54"/>
      <c r="AM117" s="53"/>
    </row>
    <row r="118" spans="1:39" s="23" customFormat="1">
      <c r="A118" s="52"/>
      <c r="B118" s="52"/>
      <c r="F118" s="54"/>
      <c r="T118" s="55"/>
      <c r="U118" s="54"/>
      <c r="AM118" s="53"/>
    </row>
    <row r="119" spans="1:39" s="23" customFormat="1">
      <c r="A119" s="52"/>
      <c r="B119" s="52"/>
      <c r="F119" s="54"/>
      <c r="T119" s="55"/>
      <c r="U119" s="54"/>
      <c r="AM119" s="53"/>
    </row>
    <row r="120" spans="1:39" s="23" customFormat="1">
      <c r="A120" s="52"/>
      <c r="B120" s="52"/>
      <c r="F120" s="54"/>
      <c r="T120" s="55"/>
      <c r="U120" s="54"/>
      <c r="AM120" s="53"/>
    </row>
    <row r="121" spans="1:39" s="23" customFormat="1">
      <c r="A121" s="52"/>
      <c r="B121" s="52"/>
      <c r="F121" s="54"/>
      <c r="T121" s="55"/>
      <c r="U121" s="54"/>
      <c r="AM121" s="53"/>
    </row>
    <row r="122" spans="1:39" s="23" customFormat="1">
      <c r="A122" s="52"/>
      <c r="B122" s="52"/>
      <c r="F122" s="54"/>
      <c r="T122" s="55"/>
      <c r="U122" s="54"/>
      <c r="AM122" s="53"/>
    </row>
    <row r="123" spans="1:39" s="23" customFormat="1">
      <c r="A123" s="52"/>
      <c r="B123" s="52"/>
      <c r="F123" s="54"/>
      <c r="T123" s="55"/>
      <c r="U123" s="54"/>
      <c r="AM123" s="53"/>
    </row>
    <row r="124" spans="1:39" s="23" customFormat="1">
      <c r="A124" s="52"/>
      <c r="B124" s="52"/>
      <c r="F124" s="54"/>
      <c r="T124" s="55"/>
      <c r="U124" s="54"/>
      <c r="AM124" s="53"/>
    </row>
    <row r="125" spans="1:39" s="23" customFormat="1">
      <c r="A125" s="52"/>
      <c r="B125" s="52"/>
      <c r="F125" s="54"/>
      <c r="T125" s="55"/>
      <c r="U125" s="54"/>
      <c r="AM125" s="53"/>
    </row>
    <row r="126" spans="1:39" s="23" customFormat="1">
      <c r="A126" s="52"/>
      <c r="B126" s="52"/>
      <c r="F126" s="54"/>
      <c r="T126" s="55"/>
      <c r="U126" s="54"/>
      <c r="AM126" s="53"/>
    </row>
    <row r="127" spans="1:39" s="23" customFormat="1">
      <c r="A127" s="52"/>
      <c r="B127" s="52"/>
      <c r="F127" s="54"/>
      <c r="T127" s="55"/>
      <c r="U127" s="54"/>
      <c r="AM127" s="53"/>
    </row>
    <row r="128" spans="1:39" s="23" customFormat="1">
      <c r="A128" s="52"/>
      <c r="B128" s="52"/>
      <c r="F128" s="54"/>
      <c r="T128" s="55"/>
      <c r="U128" s="54"/>
      <c r="AM128" s="53"/>
    </row>
    <row r="129" spans="1:39" s="23" customFormat="1">
      <c r="A129" s="52"/>
      <c r="B129" s="52"/>
      <c r="F129" s="54"/>
      <c r="T129" s="55"/>
      <c r="U129" s="54"/>
      <c r="AM129" s="53"/>
    </row>
    <row r="130" spans="1:39" s="23" customFormat="1">
      <c r="A130" s="52"/>
      <c r="B130" s="52"/>
      <c r="F130" s="54"/>
      <c r="T130" s="55"/>
      <c r="U130" s="54"/>
      <c r="AM130" s="53"/>
    </row>
    <row r="131" spans="1:39" s="23" customFormat="1">
      <c r="A131" s="52"/>
      <c r="B131" s="52"/>
      <c r="F131" s="54"/>
      <c r="T131" s="55"/>
      <c r="U131" s="54"/>
      <c r="AM131" s="53"/>
    </row>
    <row r="132" spans="1:39" s="23" customFormat="1">
      <c r="A132" s="52"/>
      <c r="B132" s="52"/>
      <c r="F132" s="54"/>
      <c r="T132" s="55"/>
      <c r="U132" s="54"/>
      <c r="AM132" s="53"/>
    </row>
    <row r="133" spans="1:39" s="23" customFormat="1">
      <c r="A133" s="52"/>
      <c r="B133" s="52"/>
      <c r="F133" s="54"/>
      <c r="T133" s="55"/>
      <c r="U133" s="54"/>
      <c r="AM133" s="53"/>
    </row>
    <row r="134" spans="1:39" s="23" customFormat="1">
      <c r="A134" s="52"/>
      <c r="B134" s="52"/>
      <c r="F134" s="54"/>
      <c r="T134" s="55"/>
      <c r="U134" s="54"/>
      <c r="AM134" s="53"/>
    </row>
    <row r="135" spans="1:39" s="23" customFormat="1">
      <c r="A135" s="52"/>
      <c r="B135" s="52"/>
      <c r="F135" s="54"/>
      <c r="T135" s="55"/>
      <c r="U135" s="54"/>
      <c r="AM135" s="53"/>
    </row>
    <row r="136" spans="1:39" s="23" customFormat="1">
      <c r="A136" s="52"/>
      <c r="B136" s="52"/>
      <c r="F136" s="54"/>
      <c r="T136" s="55"/>
      <c r="U136" s="54"/>
      <c r="AM136" s="53"/>
    </row>
    <row r="137" spans="1:39" s="23" customFormat="1">
      <c r="A137" s="52"/>
      <c r="B137" s="52"/>
      <c r="F137" s="54"/>
      <c r="T137" s="55"/>
      <c r="U137" s="54"/>
      <c r="AM137" s="53"/>
    </row>
    <row r="138" spans="1:39" s="23" customFormat="1">
      <c r="A138" s="52"/>
      <c r="B138" s="52"/>
      <c r="F138" s="54"/>
      <c r="T138" s="55"/>
      <c r="U138" s="54"/>
      <c r="AM138" s="53"/>
    </row>
    <row r="139" spans="1:39" s="23" customFormat="1">
      <c r="A139" s="52"/>
      <c r="B139" s="52"/>
      <c r="F139" s="54"/>
      <c r="T139" s="55"/>
      <c r="U139" s="54"/>
      <c r="AM139" s="53"/>
    </row>
    <row r="140" spans="1:39" s="23" customFormat="1">
      <c r="A140" s="52"/>
      <c r="B140" s="52"/>
      <c r="F140" s="54"/>
      <c r="T140" s="55"/>
      <c r="U140" s="54"/>
      <c r="AM140" s="53"/>
    </row>
    <row r="141" spans="1:39" s="23" customFormat="1">
      <c r="A141" s="52"/>
      <c r="B141" s="52"/>
      <c r="F141" s="54"/>
      <c r="T141" s="55"/>
      <c r="U141" s="54"/>
      <c r="AM141" s="53"/>
    </row>
    <row r="142" spans="1:39" s="23" customFormat="1">
      <c r="A142" s="52"/>
      <c r="B142" s="52"/>
      <c r="F142" s="54"/>
      <c r="T142" s="55"/>
      <c r="U142" s="54"/>
      <c r="AM142" s="53"/>
    </row>
    <row r="143" spans="1:39" s="23" customFormat="1">
      <c r="A143" s="52"/>
      <c r="B143" s="52"/>
      <c r="F143" s="54"/>
      <c r="T143" s="55"/>
      <c r="U143" s="54"/>
      <c r="AM143" s="53"/>
    </row>
    <row r="144" spans="1:39" s="23" customFormat="1">
      <c r="A144" s="52"/>
      <c r="B144" s="52"/>
      <c r="F144" s="54"/>
      <c r="T144" s="55"/>
      <c r="U144" s="54"/>
      <c r="AM144" s="53"/>
    </row>
    <row r="145" spans="1:39" s="23" customFormat="1">
      <c r="A145" s="52"/>
      <c r="B145" s="52"/>
      <c r="F145" s="54"/>
      <c r="T145" s="55"/>
      <c r="U145" s="54"/>
      <c r="AM145" s="53"/>
    </row>
    <row r="146" spans="1:39" s="23" customFormat="1">
      <c r="A146" s="52"/>
      <c r="B146" s="52"/>
      <c r="F146" s="54"/>
      <c r="T146" s="55"/>
      <c r="U146" s="54"/>
      <c r="AM146" s="53"/>
    </row>
    <row r="147" spans="1:39" s="23" customFormat="1">
      <c r="A147" s="52"/>
      <c r="B147" s="52"/>
      <c r="F147" s="54"/>
      <c r="T147" s="55"/>
      <c r="U147" s="54"/>
      <c r="AM147" s="53"/>
    </row>
    <row r="148" spans="1:39" s="23" customFormat="1">
      <c r="A148" s="52"/>
      <c r="B148" s="52"/>
      <c r="F148" s="54"/>
      <c r="T148" s="55"/>
      <c r="U148" s="54"/>
      <c r="AM148" s="53"/>
    </row>
    <row r="149" spans="1:39" s="23" customFormat="1">
      <c r="A149" s="52"/>
      <c r="B149" s="52"/>
      <c r="F149" s="54"/>
      <c r="T149" s="55"/>
      <c r="U149" s="54"/>
      <c r="AM149" s="53"/>
    </row>
    <row r="150" spans="1:39" s="23" customFormat="1">
      <c r="A150" s="52"/>
      <c r="B150" s="52"/>
      <c r="F150" s="54"/>
      <c r="T150" s="55"/>
      <c r="U150" s="54"/>
      <c r="AM150" s="53"/>
    </row>
    <row r="151" spans="1:39" s="23" customFormat="1">
      <c r="A151" s="52"/>
      <c r="B151" s="52"/>
      <c r="F151" s="54"/>
      <c r="T151" s="55"/>
      <c r="U151" s="54"/>
      <c r="AM151" s="53"/>
    </row>
    <row r="152" spans="1:39" s="23" customFormat="1">
      <c r="A152" s="52"/>
      <c r="B152" s="52"/>
      <c r="F152" s="54"/>
      <c r="T152" s="55"/>
      <c r="U152" s="54"/>
      <c r="AM152" s="53"/>
    </row>
    <row r="153" spans="1:39" s="23" customFormat="1">
      <c r="A153" s="52"/>
      <c r="B153" s="52"/>
      <c r="F153" s="54"/>
      <c r="T153" s="55"/>
      <c r="U153" s="54"/>
      <c r="AM153" s="53"/>
    </row>
    <row r="154" spans="1:39" s="23" customFormat="1">
      <c r="A154" s="52"/>
      <c r="B154" s="52"/>
      <c r="F154" s="54"/>
      <c r="T154" s="55"/>
      <c r="U154" s="54"/>
      <c r="AM154" s="53"/>
    </row>
    <row r="155" spans="1:39" s="23" customFormat="1">
      <c r="A155" s="52"/>
      <c r="B155" s="52"/>
      <c r="F155" s="54"/>
      <c r="T155" s="55"/>
      <c r="U155" s="54"/>
      <c r="AM155" s="53"/>
    </row>
    <row r="156" spans="1:39" s="23" customFormat="1">
      <c r="A156" s="52"/>
      <c r="B156" s="52"/>
      <c r="F156" s="54"/>
      <c r="T156" s="55"/>
      <c r="U156" s="54"/>
      <c r="AM156" s="53"/>
    </row>
    <row r="157" spans="1:39" s="23" customFormat="1">
      <c r="A157" s="52"/>
      <c r="B157" s="52"/>
      <c r="F157" s="54"/>
      <c r="T157" s="55"/>
      <c r="U157" s="54"/>
      <c r="AM157" s="53"/>
    </row>
    <row r="158" spans="1:39" s="23" customFormat="1">
      <c r="A158" s="52"/>
      <c r="B158" s="52"/>
      <c r="F158" s="54"/>
      <c r="T158" s="55"/>
      <c r="U158" s="54"/>
      <c r="AM158" s="53"/>
    </row>
    <row r="159" spans="1:39" s="23" customFormat="1">
      <c r="A159" s="52"/>
      <c r="B159" s="52"/>
      <c r="F159" s="54"/>
      <c r="T159" s="55"/>
      <c r="U159" s="54"/>
      <c r="AM159" s="53"/>
    </row>
    <row r="160" spans="1:39" s="23" customFormat="1">
      <c r="A160" s="52"/>
      <c r="B160" s="52"/>
      <c r="F160" s="54"/>
      <c r="T160" s="55"/>
      <c r="U160" s="54"/>
      <c r="AM160" s="53"/>
    </row>
    <row r="161" spans="1:39" s="23" customFormat="1">
      <c r="A161" s="52"/>
      <c r="B161" s="52"/>
      <c r="F161" s="54"/>
      <c r="T161" s="55"/>
      <c r="U161" s="54"/>
      <c r="AM161" s="53"/>
    </row>
    <row r="162" spans="1:39" s="23" customFormat="1">
      <c r="A162" s="52"/>
      <c r="B162" s="52"/>
      <c r="F162" s="54"/>
      <c r="T162" s="55"/>
      <c r="U162" s="54"/>
      <c r="AM162" s="53"/>
    </row>
    <row r="163" spans="1:39" s="23" customFormat="1">
      <c r="A163" s="52"/>
      <c r="B163" s="52"/>
      <c r="F163" s="54"/>
      <c r="T163" s="55"/>
      <c r="U163" s="54"/>
      <c r="AM163" s="53"/>
    </row>
    <row r="164" spans="1:39" s="23" customFormat="1">
      <c r="A164" s="52"/>
      <c r="B164" s="52"/>
      <c r="F164" s="54"/>
      <c r="T164" s="55"/>
      <c r="U164" s="54"/>
      <c r="AM164" s="53"/>
    </row>
    <row r="165" spans="1:39" s="23" customFormat="1">
      <c r="A165" s="52"/>
      <c r="B165" s="52"/>
      <c r="F165" s="54"/>
      <c r="T165" s="55"/>
      <c r="U165" s="54"/>
      <c r="AM165" s="53"/>
    </row>
    <row r="166" spans="1:39" s="23" customFormat="1">
      <c r="A166" s="52"/>
      <c r="B166" s="52"/>
      <c r="F166" s="54"/>
      <c r="T166" s="55"/>
      <c r="U166" s="54"/>
      <c r="AM166" s="53"/>
    </row>
    <row r="167" spans="1:39" s="23" customFormat="1">
      <c r="A167" s="52"/>
      <c r="B167" s="52"/>
      <c r="F167" s="54"/>
      <c r="T167" s="55"/>
      <c r="U167" s="54"/>
      <c r="AM167" s="53"/>
    </row>
    <row r="168" spans="1:39" s="23" customFormat="1">
      <c r="A168" s="52"/>
      <c r="B168" s="52"/>
      <c r="F168" s="54"/>
      <c r="T168" s="55"/>
      <c r="U168" s="54"/>
      <c r="AM168" s="53"/>
    </row>
    <row r="169" spans="1:39" s="23" customFormat="1">
      <c r="A169" s="52"/>
      <c r="B169" s="52"/>
      <c r="F169" s="54"/>
      <c r="T169" s="55"/>
      <c r="U169" s="54"/>
      <c r="AM169" s="53"/>
    </row>
    <row r="170" spans="1:39" s="23" customFormat="1">
      <c r="A170" s="52"/>
      <c r="B170" s="52"/>
      <c r="F170" s="54"/>
      <c r="T170" s="55"/>
      <c r="U170" s="54"/>
      <c r="AM170" s="53"/>
    </row>
    <row r="171" spans="1:39" s="23" customFormat="1">
      <c r="A171" s="52"/>
      <c r="B171" s="52"/>
      <c r="F171" s="54"/>
      <c r="T171" s="55"/>
      <c r="U171" s="54"/>
      <c r="AM171" s="53"/>
    </row>
    <row r="172" spans="1:39" s="23" customFormat="1">
      <c r="A172" s="52"/>
      <c r="B172" s="52"/>
      <c r="F172" s="54"/>
      <c r="T172" s="55"/>
      <c r="U172" s="54"/>
      <c r="AM172" s="53"/>
    </row>
    <row r="173" spans="1:39" s="23" customFormat="1">
      <c r="A173" s="52"/>
      <c r="B173" s="52"/>
      <c r="F173" s="54"/>
      <c r="T173" s="55"/>
      <c r="U173" s="54"/>
      <c r="AM173" s="53"/>
    </row>
    <row r="174" spans="1:39" s="23" customFormat="1">
      <c r="A174" s="52"/>
      <c r="B174" s="52"/>
      <c r="F174" s="54"/>
      <c r="T174" s="55"/>
      <c r="U174" s="54"/>
      <c r="AM174" s="53"/>
    </row>
    <row r="175" spans="1:39" s="23" customFormat="1">
      <c r="A175" s="52"/>
      <c r="B175" s="52"/>
      <c r="F175" s="54"/>
      <c r="T175" s="55"/>
      <c r="U175" s="54"/>
      <c r="AM175" s="53"/>
    </row>
    <row r="176" spans="1:39" s="23" customFormat="1">
      <c r="A176" s="52"/>
      <c r="B176" s="52"/>
      <c r="F176" s="54"/>
      <c r="T176" s="55"/>
      <c r="U176" s="54"/>
      <c r="AM176" s="53"/>
    </row>
    <row r="177" spans="1:39" s="23" customFormat="1">
      <c r="A177" s="52"/>
      <c r="B177" s="52"/>
      <c r="F177" s="54"/>
      <c r="T177" s="55"/>
      <c r="U177" s="54"/>
      <c r="AM177" s="53"/>
    </row>
    <row r="178" spans="1:39" s="23" customFormat="1">
      <c r="A178" s="52"/>
      <c r="B178" s="52"/>
      <c r="F178" s="54"/>
      <c r="T178" s="55"/>
      <c r="U178" s="54"/>
      <c r="AM178" s="53"/>
    </row>
    <row r="179" spans="1:39" s="23" customFormat="1">
      <c r="A179" s="52"/>
      <c r="B179" s="52"/>
      <c r="F179" s="54"/>
      <c r="T179" s="55"/>
      <c r="U179" s="54"/>
      <c r="AM179" s="53"/>
    </row>
    <row r="180" spans="1:39" s="23" customFormat="1">
      <c r="A180" s="52"/>
      <c r="B180" s="52"/>
      <c r="F180" s="54"/>
      <c r="T180" s="55"/>
      <c r="U180" s="54"/>
      <c r="AM180" s="53"/>
    </row>
    <row r="181" spans="1:39" s="23" customFormat="1">
      <c r="A181" s="52"/>
      <c r="B181" s="52"/>
      <c r="F181" s="54"/>
      <c r="T181" s="55"/>
      <c r="U181" s="54"/>
      <c r="AM181" s="53"/>
    </row>
    <row r="182" spans="1:39" s="23" customFormat="1">
      <c r="A182" s="52"/>
      <c r="B182" s="52"/>
      <c r="F182" s="54"/>
      <c r="T182" s="55"/>
      <c r="U182" s="54"/>
      <c r="AM182" s="53"/>
    </row>
    <row r="183" spans="1:39" s="23" customFormat="1">
      <c r="A183" s="52"/>
      <c r="B183" s="52"/>
      <c r="F183" s="54"/>
      <c r="T183" s="55"/>
      <c r="U183" s="54"/>
      <c r="AM183" s="53"/>
    </row>
    <row r="184" spans="1:39" s="23" customFormat="1">
      <c r="A184" s="52"/>
      <c r="B184" s="52"/>
      <c r="F184" s="54"/>
      <c r="T184" s="55"/>
      <c r="U184" s="54"/>
      <c r="AM184" s="53"/>
    </row>
    <row r="185" spans="1:39" s="23" customFormat="1">
      <c r="A185" s="52"/>
      <c r="B185" s="52"/>
      <c r="F185" s="54"/>
      <c r="T185" s="55"/>
      <c r="U185" s="54"/>
      <c r="AM185" s="53"/>
    </row>
    <row r="186" spans="1:39" s="23" customFormat="1">
      <c r="A186" s="52"/>
      <c r="B186" s="52"/>
      <c r="F186" s="54"/>
      <c r="T186" s="55"/>
      <c r="U186" s="54"/>
      <c r="AM186" s="53"/>
    </row>
    <row r="187" spans="1:39" s="23" customFormat="1">
      <c r="A187" s="52"/>
      <c r="B187" s="52"/>
      <c r="F187" s="54"/>
      <c r="T187" s="55"/>
      <c r="U187" s="54"/>
      <c r="AM187" s="53"/>
    </row>
    <row r="188" spans="1:39" s="23" customFormat="1">
      <c r="A188" s="52"/>
      <c r="B188" s="52"/>
      <c r="F188" s="54"/>
      <c r="T188" s="55"/>
      <c r="U188" s="54"/>
      <c r="AM188" s="53"/>
    </row>
    <row r="189" spans="1:39" s="23" customFormat="1">
      <c r="A189" s="52"/>
      <c r="B189" s="52"/>
      <c r="F189" s="54"/>
      <c r="T189" s="55"/>
      <c r="U189" s="54"/>
      <c r="AM189" s="53"/>
    </row>
    <row r="190" spans="1:39" s="23" customFormat="1">
      <c r="A190" s="52"/>
      <c r="B190" s="52"/>
      <c r="F190" s="54"/>
      <c r="T190" s="55"/>
      <c r="U190" s="54"/>
      <c r="AM190" s="53"/>
    </row>
    <row r="191" spans="1:39" s="23" customFormat="1">
      <c r="A191" s="52"/>
      <c r="B191" s="52"/>
      <c r="F191" s="54"/>
      <c r="T191" s="55"/>
      <c r="U191" s="54"/>
      <c r="AM191" s="53"/>
    </row>
    <row r="192" spans="1:39" s="23" customFormat="1">
      <c r="A192" s="52"/>
      <c r="B192" s="52"/>
      <c r="F192" s="54"/>
      <c r="T192" s="55"/>
      <c r="U192" s="54"/>
      <c r="AM192" s="53"/>
    </row>
    <row r="193" spans="1:39" s="23" customFormat="1">
      <c r="A193" s="52"/>
      <c r="B193" s="52"/>
      <c r="F193" s="54"/>
      <c r="T193" s="55"/>
      <c r="U193" s="54"/>
      <c r="AM193" s="53"/>
    </row>
    <row r="194" spans="1:39" s="23" customFormat="1">
      <c r="A194" s="52"/>
      <c r="B194" s="52"/>
      <c r="F194" s="54"/>
      <c r="T194" s="55"/>
      <c r="U194" s="54"/>
      <c r="AM194" s="53"/>
    </row>
    <row r="195" spans="1:39" s="23" customFormat="1">
      <c r="A195" s="52"/>
      <c r="B195" s="52"/>
      <c r="F195" s="54"/>
      <c r="T195" s="55"/>
      <c r="U195" s="54"/>
      <c r="AM195" s="53"/>
    </row>
    <row r="196" spans="1:39" s="23" customFormat="1">
      <c r="A196" s="52"/>
      <c r="B196" s="52"/>
      <c r="F196" s="54"/>
      <c r="T196" s="55"/>
      <c r="U196" s="54"/>
      <c r="AM196" s="53"/>
    </row>
    <row r="197" spans="1:39" s="23" customFormat="1">
      <c r="A197" s="52"/>
      <c r="B197" s="52"/>
      <c r="F197" s="54"/>
      <c r="T197" s="55"/>
      <c r="U197" s="54"/>
      <c r="AM197" s="53"/>
    </row>
    <row r="198" spans="1:39" s="23" customFormat="1">
      <c r="A198" s="52"/>
      <c r="B198" s="52"/>
      <c r="F198" s="54"/>
      <c r="T198" s="55"/>
      <c r="U198" s="54"/>
      <c r="AM198" s="53"/>
    </row>
    <row r="199" spans="1:39" s="23" customFormat="1">
      <c r="A199" s="52"/>
      <c r="B199" s="52"/>
      <c r="F199" s="54"/>
      <c r="T199" s="55"/>
      <c r="U199" s="54"/>
      <c r="AM199" s="53"/>
    </row>
    <row r="200" spans="1:39" s="23" customFormat="1">
      <c r="A200" s="52"/>
      <c r="B200" s="52"/>
      <c r="F200" s="54"/>
      <c r="T200" s="55"/>
      <c r="U200" s="54"/>
      <c r="AM200" s="53"/>
    </row>
    <row r="201" spans="1:39" s="23" customFormat="1">
      <c r="A201" s="52"/>
      <c r="B201" s="52"/>
      <c r="F201" s="54"/>
      <c r="T201" s="55"/>
      <c r="U201" s="54"/>
      <c r="AM201" s="53"/>
    </row>
    <row r="202" spans="1:39" s="23" customFormat="1">
      <c r="A202" s="52"/>
      <c r="B202" s="52"/>
      <c r="F202" s="54"/>
      <c r="T202" s="55"/>
      <c r="U202" s="54"/>
      <c r="AM202" s="53"/>
    </row>
    <row r="203" spans="1:39" s="23" customFormat="1">
      <c r="A203" s="52"/>
      <c r="B203" s="52"/>
      <c r="F203" s="54"/>
      <c r="T203" s="55"/>
      <c r="U203" s="54"/>
      <c r="AM203" s="53"/>
    </row>
    <row r="204" spans="1:39" s="23" customFormat="1">
      <c r="A204" s="52"/>
      <c r="B204" s="52"/>
      <c r="F204" s="54"/>
      <c r="T204" s="55"/>
      <c r="U204" s="54"/>
      <c r="AM204" s="53"/>
    </row>
    <row r="205" spans="1:39" s="23" customFormat="1">
      <c r="A205" s="52"/>
      <c r="B205" s="52"/>
      <c r="F205" s="54"/>
      <c r="T205" s="55"/>
      <c r="U205" s="54"/>
      <c r="AM205" s="53"/>
    </row>
    <row r="206" spans="1:39" s="23" customFormat="1">
      <c r="A206" s="52"/>
      <c r="B206" s="52"/>
      <c r="F206" s="54"/>
      <c r="T206" s="55"/>
      <c r="U206" s="54"/>
      <c r="AM206" s="53"/>
    </row>
    <row r="207" spans="1:39" s="23" customFormat="1">
      <c r="A207" s="52"/>
      <c r="B207" s="52"/>
      <c r="F207" s="54"/>
      <c r="T207" s="55"/>
      <c r="U207" s="54"/>
      <c r="AM207" s="53"/>
    </row>
    <row r="208" spans="1:39" s="23" customFormat="1">
      <c r="A208" s="52"/>
      <c r="B208" s="52"/>
      <c r="F208" s="54"/>
      <c r="T208" s="55"/>
      <c r="U208" s="54"/>
      <c r="AM208" s="53"/>
    </row>
    <row r="209" spans="1:39" s="23" customFormat="1">
      <c r="A209" s="52"/>
      <c r="B209" s="52"/>
      <c r="F209" s="54"/>
      <c r="T209" s="55"/>
      <c r="U209" s="54"/>
      <c r="AM209" s="53"/>
    </row>
    <row r="210" spans="1:39" s="23" customFormat="1">
      <c r="A210" s="52"/>
      <c r="B210" s="52"/>
      <c r="F210" s="54"/>
      <c r="T210" s="55"/>
      <c r="U210" s="54"/>
      <c r="AM210" s="53"/>
    </row>
    <row r="211" spans="1:39" s="23" customFormat="1">
      <c r="A211" s="52"/>
      <c r="B211" s="52"/>
      <c r="F211" s="54"/>
      <c r="T211" s="55"/>
      <c r="U211" s="54"/>
      <c r="AM211" s="53"/>
    </row>
    <row r="212" spans="1:39" s="23" customFormat="1">
      <c r="A212" s="52"/>
      <c r="B212" s="52"/>
      <c r="F212" s="54"/>
      <c r="T212" s="55"/>
      <c r="U212" s="54"/>
      <c r="AM212" s="53"/>
    </row>
    <row r="213" spans="1:39" s="23" customFormat="1">
      <c r="A213" s="52"/>
      <c r="B213" s="52"/>
      <c r="F213" s="54"/>
      <c r="T213" s="55"/>
      <c r="U213" s="54"/>
      <c r="AM213" s="53"/>
    </row>
    <row r="214" spans="1:39" s="23" customFormat="1">
      <c r="A214" s="52"/>
      <c r="B214" s="52"/>
      <c r="F214" s="54"/>
      <c r="T214" s="55"/>
      <c r="U214" s="54"/>
      <c r="AM214" s="53"/>
    </row>
    <row r="215" spans="1:39" s="23" customFormat="1">
      <c r="A215" s="52"/>
      <c r="B215" s="52"/>
      <c r="F215" s="54"/>
      <c r="T215" s="55"/>
      <c r="U215" s="54"/>
      <c r="AM215" s="53"/>
    </row>
    <row r="216" spans="1:39" s="23" customFormat="1">
      <c r="A216" s="52"/>
      <c r="B216" s="52"/>
      <c r="F216" s="54"/>
      <c r="T216" s="55"/>
      <c r="U216" s="54"/>
      <c r="AM216" s="53"/>
    </row>
    <row r="217" spans="1:39" s="23" customFormat="1">
      <c r="A217" s="52"/>
      <c r="B217" s="52"/>
      <c r="F217" s="54"/>
      <c r="T217" s="55"/>
      <c r="U217" s="54"/>
      <c r="AM217" s="53"/>
    </row>
    <row r="218" spans="1:39" s="23" customFormat="1">
      <c r="A218" s="52"/>
      <c r="B218" s="52"/>
      <c r="F218" s="54"/>
      <c r="T218" s="55"/>
      <c r="U218" s="54"/>
      <c r="AM218" s="53"/>
    </row>
    <row r="219" spans="1:39" s="23" customFormat="1">
      <c r="A219" s="52"/>
      <c r="B219" s="52"/>
      <c r="F219" s="54"/>
      <c r="T219" s="55"/>
      <c r="U219" s="54"/>
      <c r="AM219" s="53"/>
    </row>
    <row r="220" spans="1:39" s="23" customFormat="1">
      <c r="A220" s="52"/>
      <c r="B220" s="52"/>
      <c r="F220" s="54"/>
      <c r="T220" s="55"/>
      <c r="U220" s="54"/>
      <c r="AM220" s="53"/>
    </row>
    <row r="221" spans="1:39" s="23" customFormat="1">
      <c r="A221" s="52"/>
      <c r="B221" s="52"/>
      <c r="F221" s="54"/>
      <c r="T221" s="55"/>
      <c r="U221" s="54"/>
      <c r="AM221" s="53"/>
    </row>
    <row r="222" spans="1:39" s="23" customFormat="1">
      <c r="A222" s="52"/>
      <c r="B222" s="52"/>
      <c r="F222" s="54"/>
      <c r="T222" s="55"/>
      <c r="U222" s="54"/>
      <c r="AM222" s="53"/>
    </row>
    <row r="223" spans="1:39" s="23" customFormat="1">
      <c r="A223" s="52"/>
      <c r="B223" s="52"/>
      <c r="F223" s="54"/>
      <c r="T223" s="55"/>
      <c r="U223" s="54"/>
      <c r="AM223" s="53"/>
    </row>
    <row r="224" spans="1:39" s="23" customFormat="1">
      <c r="A224" s="52"/>
      <c r="B224" s="52"/>
      <c r="F224" s="54"/>
      <c r="T224" s="55"/>
      <c r="U224" s="54"/>
      <c r="AM224" s="53"/>
    </row>
    <row r="225" spans="1:39" s="23" customFormat="1">
      <c r="A225" s="52"/>
      <c r="B225" s="52"/>
      <c r="F225" s="54"/>
      <c r="T225" s="55"/>
      <c r="U225" s="54"/>
      <c r="AM225" s="53"/>
    </row>
    <row r="226" spans="1:39" s="23" customFormat="1">
      <c r="A226" s="52"/>
      <c r="B226" s="52"/>
      <c r="F226" s="54"/>
      <c r="T226" s="55"/>
      <c r="U226" s="54"/>
      <c r="AM226" s="53"/>
    </row>
    <row r="227" spans="1:39" s="23" customFormat="1">
      <c r="A227" s="52"/>
      <c r="B227" s="52"/>
      <c r="F227" s="54"/>
      <c r="T227" s="55"/>
      <c r="U227" s="54"/>
      <c r="AM227" s="53"/>
    </row>
    <row r="228" spans="1:39" s="23" customFormat="1">
      <c r="A228" s="52"/>
      <c r="B228" s="52"/>
      <c r="F228" s="54"/>
      <c r="T228" s="55"/>
      <c r="U228" s="54"/>
      <c r="AM228" s="53"/>
    </row>
    <row r="229" spans="1:39" s="23" customFormat="1">
      <c r="A229" s="52"/>
      <c r="B229" s="52"/>
      <c r="F229" s="54"/>
      <c r="T229" s="55"/>
      <c r="U229" s="54"/>
      <c r="AM229" s="53"/>
    </row>
    <row r="230" spans="1:39" s="23" customFormat="1">
      <c r="A230" s="52"/>
      <c r="B230" s="52"/>
      <c r="F230" s="54"/>
      <c r="T230" s="55"/>
      <c r="U230" s="54"/>
      <c r="AM230" s="53"/>
    </row>
    <row r="231" spans="1:39" s="23" customFormat="1">
      <c r="A231" s="52"/>
      <c r="B231" s="52"/>
      <c r="F231" s="54"/>
      <c r="T231" s="55"/>
      <c r="U231" s="54"/>
      <c r="AM231" s="53"/>
    </row>
    <row r="232" spans="1:39" s="23" customFormat="1">
      <c r="A232" s="52"/>
      <c r="B232" s="52"/>
      <c r="F232" s="54"/>
      <c r="T232" s="55"/>
      <c r="U232" s="54"/>
      <c r="AM232" s="53"/>
    </row>
    <row r="233" spans="1:39" s="23" customFormat="1">
      <c r="A233" s="52"/>
      <c r="B233" s="52"/>
      <c r="F233" s="54"/>
      <c r="T233" s="55"/>
      <c r="U233" s="54"/>
      <c r="AM233" s="53"/>
    </row>
    <row r="234" spans="1:39" s="23" customFormat="1">
      <c r="A234" s="52"/>
      <c r="B234" s="52"/>
      <c r="F234" s="54"/>
      <c r="T234" s="55"/>
      <c r="U234" s="54"/>
      <c r="AM234" s="53"/>
    </row>
    <row r="235" spans="1:39" s="23" customFormat="1">
      <c r="A235" s="52"/>
      <c r="B235" s="52"/>
      <c r="F235" s="54"/>
      <c r="T235" s="55"/>
      <c r="U235" s="54"/>
      <c r="AM235" s="53"/>
    </row>
    <row r="236" spans="1:39" s="23" customFormat="1">
      <c r="A236" s="52"/>
      <c r="B236" s="52"/>
      <c r="F236" s="54"/>
      <c r="T236" s="55"/>
      <c r="U236" s="54"/>
      <c r="AM236" s="53"/>
    </row>
    <row r="237" spans="1:39" s="23" customFormat="1">
      <c r="A237" s="52"/>
      <c r="B237" s="52"/>
      <c r="F237" s="54"/>
      <c r="T237" s="55"/>
      <c r="U237" s="54"/>
      <c r="AM237" s="53"/>
    </row>
    <row r="238" spans="1:39" s="23" customFormat="1">
      <c r="A238" s="52"/>
      <c r="B238" s="52"/>
      <c r="F238" s="54"/>
      <c r="T238" s="55"/>
      <c r="U238" s="54"/>
      <c r="AM238" s="53"/>
    </row>
    <row r="239" spans="1:39" s="23" customFormat="1">
      <c r="A239" s="52"/>
      <c r="B239" s="52"/>
      <c r="F239" s="54"/>
      <c r="T239" s="55"/>
      <c r="U239" s="54"/>
      <c r="AM239" s="53"/>
    </row>
    <row r="240" spans="1:39" s="23" customFormat="1">
      <c r="A240" s="52"/>
      <c r="B240" s="52"/>
      <c r="F240" s="54"/>
      <c r="T240" s="55"/>
      <c r="U240" s="54"/>
      <c r="AM240" s="53"/>
    </row>
    <row r="241" spans="1:39" s="23" customFormat="1">
      <c r="A241" s="52"/>
      <c r="B241" s="52"/>
      <c r="F241" s="54"/>
      <c r="T241" s="55"/>
      <c r="U241" s="54"/>
      <c r="AM241" s="53"/>
    </row>
    <row r="242" spans="1:39" s="23" customFormat="1">
      <c r="A242" s="52"/>
      <c r="B242" s="52"/>
      <c r="F242" s="54"/>
      <c r="T242" s="55"/>
      <c r="U242" s="54"/>
      <c r="AM242" s="53"/>
    </row>
    <row r="243" spans="1:39" s="23" customFormat="1">
      <c r="A243" s="52"/>
      <c r="B243" s="52"/>
      <c r="F243" s="54"/>
      <c r="T243" s="55"/>
      <c r="U243" s="54"/>
      <c r="AM243" s="53"/>
    </row>
    <row r="244" spans="1:39" s="23" customFormat="1">
      <c r="A244" s="52"/>
      <c r="B244" s="52"/>
      <c r="F244" s="54"/>
      <c r="T244" s="55"/>
      <c r="U244" s="54"/>
      <c r="AM244" s="53"/>
    </row>
    <row r="245" spans="1:39" s="23" customFormat="1">
      <c r="A245" s="52"/>
      <c r="B245" s="52"/>
      <c r="F245" s="54"/>
      <c r="T245" s="55"/>
      <c r="U245" s="54"/>
      <c r="AM245" s="53"/>
    </row>
    <row r="246" spans="1:39" s="23" customFormat="1">
      <c r="A246" s="52"/>
      <c r="B246" s="52"/>
      <c r="F246" s="54"/>
      <c r="T246" s="55"/>
      <c r="U246" s="54"/>
      <c r="AM246" s="53"/>
    </row>
    <row r="247" spans="1:39" s="23" customFormat="1">
      <c r="A247" s="52"/>
      <c r="B247" s="52"/>
      <c r="F247" s="54"/>
      <c r="T247" s="55"/>
      <c r="U247" s="54"/>
      <c r="AM247" s="53"/>
    </row>
    <row r="248" spans="1:39" s="23" customFormat="1">
      <c r="A248" s="52"/>
      <c r="B248" s="52"/>
      <c r="F248" s="54"/>
      <c r="T248" s="55"/>
      <c r="U248" s="54"/>
      <c r="AM248" s="53"/>
    </row>
    <row r="249" spans="1:39" s="23" customFormat="1">
      <c r="A249" s="52"/>
      <c r="B249" s="52"/>
      <c r="F249" s="54"/>
      <c r="T249" s="55"/>
      <c r="U249" s="54"/>
      <c r="AM249" s="53"/>
    </row>
    <row r="250" spans="1:39" s="23" customFormat="1">
      <c r="A250" s="52"/>
      <c r="B250" s="52"/>
      <c r="F250" s="54"/>
      <c r="T250" s="55"/>
      <c r="U250" s="54"/>
      <c r="AM250" s="53"/>
    </row>
    <row r="251" spans="1:39" s="23" customFormat="1">
      <c r="A251" s="52"/>
      <c r="B251" s="52"/>
      <c r="F251" s="54"/>
      <c r="T251" s="55"/>
      <c r="U251" s="54"/>
      <c r="AM251" s="53"/>
    </row>
    <row r="252" spans="1:39" s="23" customFormat="1">
      <c r="A252" s="52"/>
      <c r="B252" s="52"/>
      <c r="F252" s="54"/>
      <c r="T252" s="55"/>
      <c r="U252" s="54"/>
      <c r="AM252" s="53"/>
    </row>
    <row r="253" spans="1:39" s="23" customFormat="1">
      <c r="A253" s="52"/>
      <c r="B253" s="52"/>
      <c r="F253" s="54"/>
      <c r="T253" s="55"/>
      <c r="U253" s="54"/>
      <c r="AM253" s="53"/>
    </row>
    <row r="254" spans="1:39" s="23" customFormat="1">
      <c r="A254" s="52"/>
      <c r="B254" s="52"/>
      <c r="F254" s="54"/>
      <c r="T254" s="55"/>
      <c r="U254" s="54"/>
      <c r="AM254" s="53"/>
    </row>
    <row r="255" spans="1:39" s="23" customFormat="1">
      <c r="A255" s="52"/>
      <c r="B255" s="52"/>
      <c r="F255" s="54"/>
      <c r="T255" s="55"/>
      <c r="U255" s="54"/>
      <c r="AM255" s="53"/>
    </row>
    <row r="256" spans="1:39" s="23" customFormat="1">
      <c r="A256" s="52"/>
      <c r="B256" s="52"/>
      <c r="F256" s="54"/>
      <c r="T256" s="55"/>
      <c r="U256" s="54"/>
      <c r="AM256" s="53"/>
    </row>
    <row r="257" spans="1:39" s="23" customFormat="1">
      <c r="A257" s="52"/>
      <c r="B257" s="52"/>
      <c r="F257" s="54"/>
      <c r="T257" s="55"/>
      <c r="U257" s="54"/>
      <c r="AM257" s="53"/>
    </row>
    <row r="258" spans="1:39" s="23" customFormat="1">
      <c r="A258" s="52"/>
      <c r="B258" s="52"/>
      <c r="F258" s="54"/>
      <c r="T258" s="55"/>
      <c r="U258" s="54"/>
      <c r="AM258" s="53"/>
    </row>
    <row r="259" spans="1:39" s="23" customFormat="1">
      <c r="A259" s="52"/>
      <c r="B259" s="52"/>
      <c r="F259" s="54"/>
      <c r="T259" s="55"/>
      <c r="U259" s="54"/>
      <c r="AM259" s="53"/>
    </row>
    <row r="260" spans="1:39" s="23" customFormat="1">
      <c r="A260" s="52"/>
      <c r="B260" s="52"/>
      <c r="F260" s="54"/>
      <c r="T260" s="55"/>
      <c r="U260" s="54"/>
      <c r="AM260" s="53"/>
    </row>
    <row r="261" spans="1:39" s="23" customFormat="1">
      <c r="A261" s="52"/>
      <c r="B261" s="52"/>
      <c r="F261" s="54"/>
      <c r="T261" s="55"/>
      <c r="U261" s="54"/>
      <c r="AM261" s="53"/>
    </row>
    <row r="262" spans="1:39" s="23" customFormat="1">
      <c r="A262" s="52"/>
      <c r="B262" s="52"/>
      <c r="F262" s="54"/>
      <c r="T262" s="55"/>
      <c r="U262" s="54"/>
      <c r="AM262" s="53"/>
    </row>
    <row r="263" spans="1:39" s="23" customFormat="1">
      <c r="A263" s="52"/>
      <c r="B263" s="52"/>
      <c r="F263" s="54"/>
      <c r="T263" s="55"/>
      <c r="U263" s="54"/>
      <c r="AM263" s="53"/>
    </row>
    <row r="264" spans="1:39" s="23" customFormat="1">
      <c r="A264" s="52"/>
      <c r="B264" s="52"/>
      <c r="F264" s="54"/>
      <c r="T264" s="55"/>
      <c r="U264" s="54"/>
      <c r="AM264" s="53"/>
    </row>
    <row r="265" spans="1:39" s="23" customFormat="1">
      <c r="A265" s="52"/>
      <c r="B265" s="52"/>
      <c r="F265" s="54"/>
      <c r="T265" s="55"/>
      <c r="U265" s="54"/>
      <c r="AM265" s="53"/>
    </row>
    <row r="266" spans="1:39" s="23" customFormat="1">
      <c r="A266" s="52"/>
      <c r="B266" s="52"/>
      <c r="F266" s="54"/>
      <c r="T266" s="55"/>
      <c r="U266" s="54"/>
      <c r="AM266" s="53"/>
    </row>
    <row r="267" spans="1:39" s="23" customFormat="1">
      <c r="A267" s="52"/>
      <c r="B267" s="52"/>
      <c r="F267" s="54"/>
      <c r="T267" s="55"/>
      <c r="U267" s="54"/>
      <c r="AM267" s="53"/>
    </row>
    <row r="268" spans="1:39" s="23" customFormat="1">
      <c r="A268" s="52"/>
      <c r="B268" s="52"/>
      <c r="F268" s="54"/>
      <c r="T268" s="55"/>
      <c r="U268" s="54"/>
      <c r="AM268" s="53"/>
    </row>
    <row r="269" spans="1:39" s="23" customFormat="1">
      <c r="A269" s="52"/>
      <c r="B269" s="52"/>
      <c r="F269" s="54"/>
      <c r="T269" s="55"/>
      <c r="U269" s="54"/>
      <c r="AM269" s="53"/>
    </row>
    <row r="270" spans="1:39" s="23" customFormat="1">
      <c r="A270" s="52"/>
      <c r="B270" s="52"/>
      <c r="F270" s="54"/>
      <c r="T270" s="55"/>
      <c r="U270" s="54"/>
      <c r="AM270" s="53"/>
    </row>
    <row r="271" spans="1:39" s="23" customFormat="1">
      <c r="A271" s="52"/>
      <c r="B271" s="52"/>
      <c r="F271" s="54"/>
      <c r="T271" s="55"/>
      <c r="U271" s="54"/>
      <c r="AM271" s="53"/>
    </row>
    <row r="272" spans="1:39" s="23" customFormat="1">
      <c r="A272" s="52"/>
      <c r="B272" s="52"/>
      <c r="F272" s="54"/>
      <c r="T272" s="55"/>
      <c r="U272" s="54"/>
      <c r="AM272" s="53"/>
    </row>
    <row r="273" spans="1:39" s="23" customFormat="1">
      <c r="A273" s="52"/>
      <c r="B273" s="52"/>
      <c r="F273" s="54"/>
      <c r="T273" s="55"/>
      <c r="U273" s="54"/>
      <c r="AM273" s="53"/>
    </row>
    <row r="274" spans="1:39" s="23" customFormat="1">
      <c r="A274" s="52"/>
      <c r="B274" s="52"/>
      <c r="F274" s="54"/>
      <c r="T274" s="55"/>
      <c r="U274" s="54"/>
      <c r="AM274" s="53"/>
    </row>
    <row r="275" spans="1:39" s="23" customFormat="1">
      <c r="A275" s="52"/>
      <c r="B275" s="52"/>
      <c r="F275" s="54"/>
      <c r="T275" s="55"/>
      <c r="U275" s="54"/>
      <c r="AM275" s="53"/>
    </row>
    <row r="276" spans="1:39" s="23" customFormat="1">
      <c r="A276" s="52"/>
      <c r="B276" s="52"/>
      <c r="F276" s="54"/>
      <c r="T276" s="55"/>
      <c r="U276" s="54"/>
      <c r="AM276" s="53"/>
    </row>
    <row r="277" spans="1:39" s="23" customFormat="1">
      <c r="A277" s="52"/>
      <c r="B277" s="52"/>
      <c r="F277" s="54"/>
      <c r="T277" s="55"/>
      <c r="U277" s="54"/>
      <c r="AM277" s="53"/>
    </row>
    <row r="278" spans="1:39" s="23" customFormat="1">
      <c r="A278" s="52"/>
      <c r="B278" s="52"/>
      <c r="F278" s="54"/>
      <c r="T278" s="55"/>
      <c r="U278" s="54"/>
      <c r="AM278" s="53"/>
    </row>
    <row r="279" spans="1:39" s="23" customFormat="1">
      <c r="A279" s="52"/>
      <c r="B279" s="52"/>
      <c r="F279" s="54"/>
      <c r="T279" s="55"/>
      <c r="U279" s="54"/>
      <c r="AM279" s="53"/>
    </row>
    <row r="280" spans="1:39" s="23" customFormat="1">
      <c r="A280" s="52"/>
      <c r="B280" s="52"/>
      <c r="F280" s="54"/>
      <c r="T280" s="55"/>
      <c r="U280" s="54"/>
      <c r="AM280" s="53"/>
    </row>
    <row r="281" spans="1:39" s="23" customFormat="1">
      <c r="A281" s="52"/>
      <c r="B281" s="52"/>
      <c r="F281" s="54"/>
      <c r="T281" s="55"/>
      <c r="U281" s="54"/>
      <c r="AM281" s="53"/>
    </row>
    <row r="282" spans="1:39" s="23" customFormat="1">
      <c r="A282" s="52"/>
      <c r="B282" s="52"/>
      <c r="F282" s="54"/>
      <c r="T282" s="55"/>
      <c r="U282" s="54"/>
      <c r="AM282" s="53"/>
    </row>
    <row r="283" spans="1:39" s="23" customFormat="1">
      <c r="A283" s="52"/>
      <c r="B283" s="52"/>
      <c r="F283" s="54"/>
      <c r="T283" s="55"/>
      <c r="U283" s="54"/>
      <c r="AM283" s="53"/>
    </row>
    <row r="284" spans="1:39" s="23" customFormat="1">
      <c r="A284" s="52"/>
      <c r="B284" s="52"/>
      <c r="F284" s="54"/>
      <c r="T284" s="55"/>
      <c r="U284" s="54"/>
      <c r="AM284" s="53"/>
    </row>
    <row r="285" spans="1:39" s="23" customFormat="1">
      <c r="A285" s="52"/>
      <c r="B285" s="52"/>
      <c r="F285" s="54"/>
      <c r="T285" s="55"/>
      <c r="U285" s="54"/>
      <c r="AM285" s="53"/>
    </row>
    <row r="286" spans="1:39" s="23" customFormat="1">
      <c r="A286" s="52"/>
      <c r="B286" s="52"/>
      <c r="F286" s="54"/>
      <c r="T286" s="55"/>
      <c r="U286" s="54"/>
      <c r="AM286" s="53"/>
    </row>
    <row r="287" spans="1:39" s="23" customFormat="1">
      <c r="A287" s="52"/>
      <c r="B287" s="52"/>
      <c r="F287" s="54"/>
      <c r="T287" s="55"/>
      <c r="U287" s="54"/>
      <c r="AM287" s="53"/>
    </row>
    <row r="288" spans="1:39" s="23" customFormat="1">
      <c r="A288" s="52"/>
      <c r="B288" s="52"/>
      <c r="F288" s="54"/>
      <c r="T288" s="55"/>
      <c r="U288" s="54"/>
      <c r="AM288" s="53"/>
    </row>
    <row r="289" spans="1:39" s="23" customFormat="1">
      <c r="A289" s="52"/>
      <c r="B289" s="52"/>
      <c r="F289" s="54"/>
      <c r="T289" s="55"/>
      <c r="U289" s="54"/>
      <c r="AM289" s="53"/>
    </row>
    <row r="290" spans="1:39" s="23" customFormat="1">
      <c r="A290" s="52"/>
      <c r="B290" s="52"/>
      <c r="F290" s="54"/>
      <c r="T290" s="55"/>
      <c r="U290" s="54"/>
      <c r="AM290" s="53"/>
    </row>
    <row r="291" spans="1:39" s="23" customFormat="1">
      <c r="A291" s="52"/>
      <c r="B291" s="52"/>
      <c r="F291" s="54"/>
      <c r="T291" s="55"/>
      <c r="U291" s="54"/>
      <c r="AM291" s="53"/>
    </row>
    <row r="292" spans="1:39" s="23" customFormat="1">
      <c r="A292" s="52"/>
      <c r="B292" s="52"/>
      <c r="F292" s="54"/>
      <c r="T292" s="55"/>
      <c r="U292" s="54"/>
      <c r="AM292" s="53"/>
    </row>
    <row r="293" spans="1:39" s="23" customFormat="1">
      <c r="A293" s="52"/>
      <c r="B293" s="52"/>
      <c r="F293" s="54"/>
      <c r="T293" s="55"/>
      <c r="U293" s="54"/>
      <c r="AM293" s="53"/>
    </row>
    <row r="294" spans="1:39" s="23" customFormat="1">
      <c r="A294" s="52"/>
      <c r="B294" s="52"/>
      <c r="F294" s="54"/>
      <c r="T294" s="55"/>
      <c r="U294" s="54"/>
      <c r="AM294" s="53"/>
    </row>
    <row r="295" spans="1:39" s="23" customFormat="1">
      <c r="A295" s="52"/>
      <c r="B295" s="52"/>
      <c r="F295" s="54"/>
      <c r="T295" s="55"/>
      <c r="U295" s="54"/>
      <c r="AM295" s="53"/>
    </row>
    <row r="296" spans="1:39" s="23" customFormat="1">
      <c r="A296" s="52"/>
      <c r="B296" s="52"/>
      <c r="F296" s="54"/>
      <c r="T296" s="55"/>
      <c r="U296" s="54"/>
      <c r="AM296" s="53"/>
    </row>
    <row r="297" spans="1:39" s="23" customFormat="1">
      <c r="A297" s="52"/>
      <c r="B297" s="52"/>
      <c r="F297" s="54"/>
      <c r="T297" s="55"/>
      <c r="U297" s="54"/>
      <c r="AM297" s="53"/>
    </row>
    <row r="298" spans="1:39" s="23" customFormat="1">
      <c r="A298" s="52"/>
      <c r="B298" s="52"/>
      <c r="F298" s="54"/>
      <c r="T298" s="55"/>
      <c r="U298" s="54"/>
      <c r="AM298" s="53"/>
    </row>
    <row r="299" spans="1:39" s="23" customFormat="1">
      <c r="A299" s="52"/>
      <c r="B299" s="52"/>
      <c r="F299" s="54"/>
      <c r="T299" s="55"/>
      <c r="U299" s="54"/>
      <c r="AM299" s="53"/>
    </row>
    <row r="300" spans="1:39" s="23" customFormat="1">
      <c r="A300" s="52"/>
      <c r="B300" s="52"/>
      <c r="F300" s="54"/>
      <c r="T300" s="55"/>
      <c r="U300" s="54"/>
      <c r="AM300" s="53"/>
    </row>
    <row r="301" spans="1:39" s="23" customFormat="1">
      <c r="A301" s="52"/>
      <c r="B301" s="52"/>
      <c r="F301" s="54"/>
      <c r="T301" s="55"/>
      <c r="U301" s="54"/>
      <c r="AM301" s="53"/>
    </row>
    <row r="302" spans="1:39" s="23" customFormat="1">
      <c r="A302" s="52"/>
      <c r="B302" s="52"/>
      <c r="F302" s="54"/>
      <c r="T302" s="55"/>
      <c r="U302" s="54"/>
      <c r="AM302" s="53"/>
    </row>
    <row r="303" spans="1:39" s="23" customFormat="1">
      <c r="A303" s="52"/>
      <c r="B303" s="52"/>
      <c r="F303" s="54"/>
      <c r="T303" s="55"/>
      <c r="U303" s="54"/>
      <c r="AM303" s="53"/>
    </row>
    <row r="304" spans="1:39" s="23" customFormat="1">
      <c r="A304" s="52"/>
      <c r="B304" s="52"/>
      <c r="F304" s="54"/>
      <c r="T304" s="55"/>
      <c r="U304" s="54"/>
      <c r="AM304" s="53"/>
    </row>
    <row r="305" spans="1:39" s="23" customFormat="1">
      <c r="A305" s="52"/>
      <c r="B305" s="52"/>
      <c r="F305" s="54"/>
      <c r="T305" s="55"/>
      <c r="U305" s="54"/>
      <c r="AM305" s="53"/>
    </row>
    <row r="306" spans="1:39" s="23" customFormat="1">
      <c r="A306" s="52"/>
      <c r="B306" s="52"/>
      <c r="F306" s="54"/>
      <c r="T306" s="55"/>
      <c r="U306" s="54"/>
      <c r="AM306" s="53"/>
    </row>
    <row r="307" spans="1:39" s="23" customFormat="1">
      <c r="A307" s="52"/>
      <c r="B307" s="52"/>
      <c r="F307" s="54"/>
      <c r="T307" s="55"/>
      <c r="U307" s="54"/>
      <c r="AM307" s="53"/>
    </row>
    <row r="308" spans="1:39" s="23" customFormat="1">
      <c r="A308" s="52"/>
      <c r="B308" s="52"/>
      <c r="F308" s="54"/>
      <c r="T308" s="55"/>
      <c r="U308" s="54"/>
      <c r="AM308" s="53"/>
    </row>
    <row r="309" spans="1:39" s="23" customFormat="1">
      <c r="A309" s="52"/>
      <c r="B309" s="52"/>
      <c r="F309" s="54"/>
      <c r="T309" s="55"/>
      <c r="U309" s="54"/>
      <c r="AM309" s="53"/>
    </row>
    <row r="310" spans="1:39" s="23" customFormat="1">
      <c r="A310" s="52"/>
      <c r="B310" s="52"/>
      <c r="F310" s="54"/>
      <c r="T310" s="55"/>
      <c r="U310" s="54"/>
      <c r="AM310" s="53"/>
    </row>
    <row r="311" spans="1:39" s="23" customFormat="1">
      <c r="A311" s="52"/>
      <c r="B311" s="52"/>
      <c r="F311" s="54"/>
      <c r="T311" s="55"/>
      <c r="U311" s="54"/>
      <c r="AM311" s="53"/>
    </row>
    <row r="312" spans="1:39" s="23" customFormat="1">
      <c r="A312" s="52"/>
      <c r="B312" s="52"/>
      <c r="F312" s="54"/>
      <c r="T312" s="55"/>
      <c r="U312" s="54"/>
      <c r="AM312" s="53"/>
    </row>
    <row r="313" spans="1:39" s="23" customFormat="1">
      <c r="A313" s="52"/>
      <c r="B313" s="52"/>
      <c r="F313" s="54"/>
      <c r="T313" s="55"/>
      <c r="U313" s="54"/>
      <c r="AM313" s="53"/>
    </row>
    <row r="314" spans="1:39" s="23" customFormat="1">
      <c r="A314" s="52"/>
      <c r="B314" s="52"/>
      <c r="F314" s="54"/>
      <c r="T314" s="55"/>
      <c r="U314" s="54"/>
      <c r="AM314" s="53"/>
    </row>
    <row r="315" spans="1:39" s="23" customFormat="1">
      <c r="A315" s="52"/>
      <c r="B315" s="52"/>
      <c r="F315" s="54"/>
      <c r="T315" s="55"/>
      <c r="U315" s="54"/>
      <c r="AM315" s="53"/>
    </row>
    <row r="316" spans="1:39" s="23" customFormat="1">
      <c r="A316" s="52"/>
      <c r="B316" s="52"/>
      <c r="F316" s="54"/>
      <c r="T316" s="55"/>
      <c r="U316" s="54"/>
      <c r="AM316" s="53"/>
    </row>
    <row r="317" spans="1:39" s="23" customFormat="1">
      <c r="A317" s="52"/>
      <c r="B317" s="52"/>
      <c r="F317" s="54"/>
      <c r="T317" s="55"/>
      <c r="U317" s="54"/>
      <c r="AM317" s="53"/>
    </row>
    <row r="318" spans="1:39" s="23" customFormat="1">
      <c r="A318" s="52"/>
      <c r="B318" s="52"/>
      <c r="F318" s="54"/>
      <c r="T318" s="55"/>
      <c r="U318" s="54"/>
      <c r="AM318" s="53"/>
    </row>
    <row r="319" spans="1:39" s="23" customFormat="1">
      <c r="A319" s="52"/>
      <c r="B319" s="52"/>
      <c r="F319" s="54"/>
      <c r="T319" s="55"/>
      <c r="U319" s="54"/>
      <c r="AM319" s="53"/>
    </row>
    <row r="320" spans="1:39" s="23" customFormat="1">
      <c r="A320" s="52"/>
      <c r="B320" s="52"/>
      <c r="F320" s="54"/>
      <c r="T320" s="55"/>
      <c r="U320" s="54"/>
      <c r="AM320" s="53"/>
    </row>
    <row r="321" spans="1:39" s="23" customFormat="1">
      <c r="A321" s="52"/>
      <c r="B321" s="52"/>
      <c r="F321" s="54"/>
      <c r="T321" s="55"/>
      <c r="U321" s="54"/>
      <c r="AM321" s="53"/>
    </row>
    <row r="322" spans="1:39" s="23" customFormat="1">
      <c r="A322" s="52"/>
      <c r="B322" s="52"/>
      <c r="F322" s="54"/>
      <c r="T322" s="55"/>
      <c r="U322" s="54"/>
      <c r="AM322" s="53"/>
    </row>
    <row r="323" spans="1:39" s="23" customFormat="1">
      <c r="A323" s="52"/>
      <c r="B323" s="52"/>
      <c r="F323" s="54"/>
      <c r="T323" s="55"/>
      <c r="U323" s="54"/>
      <c r="AM323" s="53"/>
    </row>
    <row r="324" spans="1:39" s="23" customFormat="1">
      <c r="A324" s="52"/>
      <c r="B324" s="52"/>
      <c r="F324" s="54"/>
      <c r="T324" s="55"/>
      <c r="U324" s="54"/>
      <c r="AM324" s="53"/>
    </row>
    <row r="325" spans="1:39" s="23" customFormat="1">
      <c r="A325" s="52"/>
      <c r="B325" s="52"/>
      <c r="F325" s="54"/>
      <c r="T325" s="55"/>
      <c r="U325" s="54"/>
      <c r="AM325" s="53"/>
    </row>
    <row r="326" spans="1:39" s="23" customFormat="1">
      <c r="A326" s="52"/>
      <c r="B326" s="52"/>
      <c r="F326" s="54"/>
      <c r="T326" s="55"/>
      <c r="U326" s="54"/>
      <c r="AM326" s="53"/>
    </row>
    <row r="327" spans="1:39" s="23" customFormat="1">
      <c r="A327" s="52"/>
      <c r="B327" s="52"/>
      <c r="F327" s="54"/>
      <c r="T327" s="55"/>
      <c r="U327" s="54"/>
      <c r="AM327" s="53"/>
    </row>
    <row r="328" spans="1:39" s="23" customFormat="1">
      <c r="A328" s="52"/>
      <c r="B328" s="52"/>
      <c r="F328" s="54"/>
      <c r="T328" s="55"/>
      <c r="U328" s="54"/>
      <c r="AM328" s="53"/>
    </row>
    <row r="329" spans="1:39" s="23" customFormat="1">
      <c r="A329" s="52"/>
      <c r="B329" s="52"/>
      <c r="F329" s="54"/>
      <c r="T329" s="55"/>
      <c r="U329" s="54"/>
      <c r="AM329" s="53"/>
    </row>
    <row r="330" spans="1:39" s="23" customFormat="1">
      <c r="A330" s="52"/>
      <c r="B330" s="52"/>
      <c r="F330" s="54"/>
      <c r="T330" s="55"/>
      <c r="U330" s="54"/>
      <c r="AM330" s="53"/>
    </row>
    <row r="331" spans="1:39" s="23" customFormat="1">
      <c r="A331" s="52"/>
      <c r="B331" s="52"/>
      <c r="F331" s="54"/>
      <c r="T331" s="55"/>
      <c r="U331" s="54"/>
      <c r="AM331" s="53"/>
    </row>
    <row r="332" spans="1:39" s="23" customFormat="1">
      <c r="A332" s="52"/>
      <c r="B332" s="52"/>
      <c r="F332" s="54"/>
      <c r="T332" s="55"/>
      <c r="U332" s="54"/>
      <c r="AM332" s="53"/>
    </row>
    <row r="333" spans="1:39" s="23" customFormat="1">
      <c r="A333" s="52"/>
      <c r="B333" s="52"/>
      <c r="F333" s="54"/>
      <c r="T333" s="55"/>
      <c r="U333" s="54"/>
      <c r="AM333" s="53"/>
    </row>
    <row r="334" spans="1:39" s="23" customFormat="1">
      <c r="A334" s="52"/>
      <c r="B334" s="52"/>
      <c r="F334" s="54"/>
      <c r="T334" s="55"/>
      <c r="U334" s="54"/>
      <c r="AM334" s="53"/>
    </row>
    <row r="335" spans="1:39" s="23" customFormat="1">
      <c r="A335" s="52"/>
      <c r="B335" s="52"/>
      <c r="F335" s="54"/>
      <c r="T335" s="55"/>
      <c r="U335" s="54"/>
      <c r="AM335" s="53"/>
    </row>
    <row r="336" spans="1:39" s="23" customFormat="1">
      <c r="A336" s="52"/>
      <c r="B336" s="52"/>
      <c r="F336" s="54"/>
      <c r="T336" s="55"/>
      <c r="U336" s="54"/>
      <c r="AM336" s="53"/>
    </row>
    <row r="337" spans="1:39" s="23" customFormat="1">
      <c r="A337" s="52"/>
      <c r="B337" s="52"/>
      <c r="F337" s="54"/>
      <c r="T337" s="55"/>
      <c r="U337" s="54"/>
      <c r="AM337" s="53"/>
    </row>
    <row r="338" spans="1:39" s="23" customFormat="1">
      <c r="A338" s="52"/>
      <c r="B338" s="52"/>
      <c r="F338" s="54"/>
      <c r="T338" s="55"/>
      <c r="U338" s="54"/>
      <c r="AM338" s="53"/>
    </row>
    <row r="339" spans="1:39" s="23" customFormat="1">
      <c r="A339" s="52"/>
      <c r="B339" s="52"/>
      <c r="F339" s="54"/>
      <c r="T339" s="55"/>
      <c r="U339" s="54"/>
      <c r="AM339" s="53"/>
    </row>
    <row r="340" spans="1:39" s="23" customFormat="1">
      <c r="A340" s="52"/>
      <c r="B340" s="52"/>
      <c r="F340" s="54"/>
      <c r="T340" s="55"/>
      <c r="U340" s="54"/>
      <c r="AM340" s="53"/>
    </row>
    <row r="341" spans="1:39" s="23" customFormat="1">
      <c r="A341" s="52"/>
      <c r="B341" s="52"/>
      <c r="F341" s="54"/>
      <c r="T341" s="55"/>
      <c r="U341" s="54"/>
      <c r="AM341" s="53"/>
    </row>
    <row r="342" spans="1:39" s="23" customFormat="1">
      <c r="A342" s="52"/>
      <c r="B342" s="52"/>
      <c r="F342" s="54"/>
      <c r="T342" s="55"/>
      <c r="U342" s="54"/>
      <c r="AM342" s="53"/>
    </row>
    <row r="343" spans="1:39" s="23" customFormat="1">
      <c r="A343" s="52"/>
      <c r="B343" s="52"/>
      <c r="F343" s="54"/>
      <c r="T343" s="55"/>
      <c r="U343" s="54"/>
      <c r="AM343" s="53"/>
    </row>
    <row r="344" spans="1:39" s="23" customFormat="1">
      <c r="A344" s="52"/>
      <c r="B344" s="52"/>
      <c r="F344" s="54"/>
      <c r="T344" s="55"/>
      <c r="U344" s="54"/>
      <c r="AM344" s="53"/>
    </row>
    <row r="345" spans="1:39" s="23" customFormat="1">
      <c r="A345" s="52"/>
      <c r="B345" s="52"/>
      <c r="F345" s="54"/>
      <c r="T345" s="55"/>
      <c r="U345" s="54"/>
      <c r="AM345" s="53"/>
    </row>
    <row r="346" spans="1:39" s="23" customFormat="1">
      <c r="A346" s="52"/>
      <c r="B346" s="52"/>
      <c r="F346" s="54"/>
      <c r="T346" s="55"/>
      <c r="U346" s="54"/>
      <c r="AM346" s="53"/>
    </row>
    <row r="347" spans="1:39" s="23" customFormat="1">
      <c r="A347" s="52"/>
      <c r="B347" s="52"/>
      <c r="F347" s="54"/>
      <c r="T347" s="55"/>
      <c r="U347" s="54"/>
      <c r="AM347" s="53"/>
    </row>
    <row r="348" spans="1:39" s="23" customFormat="1">
      <c r="A348" s="52"/>
      <c r="B348" s="52"/>
      <c r="F348" s="54"/>
      <c r="T348" s="55"/>
      <c r="U348" s="54"/>
      <c r="AM348" s="53"/>
    </row>
    <row r="349" spans="1:39" s="23" customFormat="1">
      <c r="A349" s="52"/>
      <c r="B349" s="52"/>
      <c r="F349" s="54"/>
      <c r="T349" s="55"/>
      <c r="U349" s="54"/>
      <c r="AM349" s="53"/>
    </row>
    <row r="350" spans="1:39" s="23" customFormat="1">
      <c r="A350" s="52"/>
      <c r="B350" s="52"/>
      <c r="F350" s="54"/>
      <c r="T350" s="55"/>
      <c r="U350" s="54"/>
      <c r="AM350" s="53"/>
    </row>
    <row r="351" spans="1:39" s="23" customFormat="1">
      <c r="A351" s="52"/>
      <c r="B351" s="52"/>
      <c r="F351" s="54"/>
      <c r="T351" s="55"/>
      <c r="U351" s="54"/>
      <c r="AM351" s="53"/>
    </row>
    <row r="352" spans="1:39" s="23" customFormat="1">
      <c r="A352" s="52"/>
      <c r="B352" s="52"/>
      <c r="F352" s="54"/>
      <c r="T352" s="55"/>
      <c r="U352" s="54"/>
      <c r="AM352" s="53"/>
    </row>
    <row r="353" spans="1:39" s="23" customFormat="1">
      <c r="A353" s="52"/>
      <c r="B353" s="52"/>
      <c r="F353" s="54"/>
      <c r="T353" s="55"/>
      <c r="U353" s="54"/>
      <c r="AM353" s="53"/>
    </row>
    <row r="354" spans="1:39" s="23" customFormat="1">
      <c r="A354" s="52"/>
      <c r="B354" s="52"/>
      <c r="F354" s="54"/>
      <c r="T354" s="55"/>
      <c r="U354" s="54"/>
      <c r="AM354" s="53"/>
    </row>
    <row r="355" spans="1:39" s="23" customFormat="1">
      <c r="A355" s="52"/>
      <c r="B355" s="52"/>
      <c r="F355" s="54"/>
      <c r="T355" s="55"/>
      <c r="U355" s="54"/>
      <c r="AM355" s="53"/>
    </row>
    <row r="356" spans="1:39" s="23" customFormat="1">
      <c r="A356" s="52"/>
      <c r="B356" s="52"/>
      <c r="F356" s="54"/>
      <c r="T356" s="55"/>
      <c r="U356" s="54"/>
      <c r="AM356" s="53"/>
    </row>
    <row r="357" spans="1:39" s="23" customFormat="1">
      <c r="A357" s="52"/>
      <c r="B357" s="52"/>
      <c r="F357" s="54"/>
      <c r="T357" s="55"/>
      <c r="U357" s="54"/>
      <c r="AM357" s="53"/>
    </row>
    <row r="358" spans="1:39" s="23" customFormat="1">
      <c r="A358" s="52"/>
      <c r="B358" s="52"/>
      <c r="F358" s="54"/>
      <c r="T358" s="55"/>
      <c r="U358" s="54"/>
      <c r="AM358" s="53"/>
    </row>
    <row r="359" spans="1:39" s="23" customFormat="1">
      <c r="A359" s="52"/>
      <c r="B359" s="52"/>
      <c r="F359" s="54"/>
      <c r="T359" s="55"/>
      <c r="U359" s="54"/>
      <c r="AM359" s="53"/>
    </row>
    <row r="360" spans="1:39" s="23" customFormat="1">
      <c r="A360" s="52"/>
      <c r="B360" s="52"/>
      <c r="F360" s="54"/>
      <c r="T360" s="55"/>
      <c r="U360" s="54"/>
      <c r="AM360" s="53"/>
    </row>
    <row r="361" spans="1:39" s="23" customFormat="1">
      <c r="A361" s="52"/>
      <c r="B361" s="52"/>
      <c r="F361" s="54"/>
      <c r="T361" s="55"/>
      <c r="U361" s="54"/>
      <c r="AM361" s="53"/>
    </row>
    <row r="362" spans="1:39" s="23" customFormat="1">
      <c r="A362" s="52"/>
      <c r="B362" s="52"/>
      <c r="F362" s="54"/>
      <c r="T362" s="55"/>
      <c r="U362" s="54"/>
      <c r="AM362" s="53"/>
    </row>
    <row r="363" spans="1:39" s="23" customFormat="1">
      <c r="A363" s="52"/>
      <c r="B363" s="52"/>
      <c r="F363" s="54"/>
      <c r="T363" s="55"/>
      <c r="U363" s="54"/>
      <c r="AM363" s="53"/>
    </row>
    <row r="364" spans="1:39" s="23" customFormat="1">
      <c r="A364" s="52"/>
      <c r="B364" s="52"/>
      <c r="F364" s="54"/>
      <c r="T364" s="55"/>
      <c r="U364" s="54"/>
      <c r="AM364" s="53"/>
    </row>
    <row r="365" spans="1:39" s="23" customFormat="1">
      <c r="A365" s="52"/>
      <c r="B365" s="52"/>
      <c r="F365" s="54"/>
      <c r="T365" s="55"/>
      <c r="U365" s="54"/>
      <c r="AM365" s="53"/>
    </row>
    <row r="366" spans="1:39" s="23" customFormat="1">
      <c r="A366" s="52"/>
      <c r="B366" s="52"/>
      <c r="F366" s="54"/>
      <c r="T366" s="55"/>
      <c r="U366" s="54"/>
      <c r="AM366" s="53"/>
    </row>
    <row r="367" spans="1:39" s="23" customFormat="1">
      <c r="A367" s="52"/>
      <c r="B367" s="52"/>
      <c r="F367" s="54"/>
      <c r="T367" s="55"/>
      <c r="U367" s="54"/>
      <c r="AM367" s="53"/>
    </row>
    <row r="368" spans="1:39" s="23" customFormat="1">
      <c r="A368" s="52"/>
      <c r="B368" s="52"/>
      <c r="F368" s="54"/>
      <c r="T368" s="55"/>
      <c r="U368" s="54"/>
      <c r="AM368" s="53"/>
    </row>
    <row r="369" spans="1:39" s="23" customFormat="1">
      <c r="A369" s="52"/>
      <c r="B369" s="52"/>
      <c r="F369" s="54"/>
      <c r="T369" s="55"/>
      <c r="U369" s="54"/>
      <c r="AM369" s="53"/>
    </row>
    <row r="370" spans="1:39" s="23" customFormat="1">
      <c r="A370" s="52"/>
      <c r="B370" s="52"/>
      <c r="F370" s="54"/>
      <c r="T370" s="55"/>
      <c r="U370" s="54"/>
      <c r="AM370" s="53"/>
    </row>
    <row r="371" spans="1:39" s="23" customFormat="1">
      <c r="A371" s="52"/>
      <c r="B371" s="52"/>
      <c r="F371" s="54"/>
      <c r="T371" s="55"/>
      <c r="U371" s="54"/>
      <c r="AM371" s="53"/>
    </row>
    <row r="372" spans="1:39" s="23" customFormat="1">
      <c r="A372" s="52"/>
      <c r="B372" s="52"/>
      <c r="F372" s="54"/>
      <c r="T372" s="55"/>
      <c r="U372" s="54"/>
      <c r="AM372" s="53"/>
    </row>
    <row r="373" spans="1:39" s="23" customFormat="1">
      <c r="A373" s="52"/>
      <c r="B373" s="52"/>
      <c r="F373" s="54"/>
      <c r="T373" s="55"/>
      <c r="U373" s="54"/>
      <c r="AM373" s="53"/>
    </row>
    <row r="374" spans="1:39" s="23" customFormat="1">
      <c r="A374" s="52"/>
      <c r="B374" s="52"/>
      <c r="F374" s="54"/>
      <c r="T374" s="55"/>
      <c r="U374" s="54"/>
      <c r="AM374" s="53"/>
    </row>
    <row r="375" spans="1:39" s="23" customFormat="1">
      <c r="A375" s="52"/>
      <c r="B375" s="52"/>
      <c r="F375" s="54"/>
      <c r="T375" s="55"/>
      <c r="U375" s="54"/>
      <c r="AM375" s="53"/>
    </row>
    <row r="376" spans="1:39" s="23" customFormat="1">
      <c r="A376" s="52"/>
      <c r="B376" s="52"/>
      <c r="F376" s="54"/>
      <c r="T376" s="55"/>
      <c r="U376" s="54"/>
      <c r="AM376" s="53"/>
    </row>
    <row r="377" spans="1:39" s="23" customFormat="1">
      <c r="A377" s="52"/>
      <c r="B377" s="52"/>
      <c r="F377" s="54"/>
      <c r="T377" s="55"/>
      <c r="U377" s="54"/>
      <c r="AM377" s="53"/>
    </row>
    <row r="378" spans="1:39" s="23" customFormat="1">
      <c r="A378" s="52"/>
      <c r="B378" s="52"/>
      <c r="F378" s="54"/>
      <c r="T378" s="55"/>
      <c r="U378" s="54"/>
      <c r="AM378" s="53"/>
    </row>
    <row r="379" spans="1:39" s="23" customFormat="1">
      <c r="A379" s="52"/>
      <c r="B379" s="52"/>
      <c r="F379" s="54"/>
      <c r="T379" s="55"/>
      <c r="U379" s="54"/>
      <c r="AM379" s="53"/>
    </row>
    <row r="380" spans="1:39" s="23" customFormat="1">
      <c r="A380" s="52"/>
      <c r="B380" s="52"/>
      <c r="F380" s="54"/>
      <c r="T380" s="55"/>
      <c r="U380" s="54"/>
      <c r="AM380" s="53"/>
    </row>
    <row r="381" spans="1:39" s="23" customFormat="1">
      <c r="A381" s="52"/>
      <c r="B381" s="52"/>
      <c r="F381" s="54"/>
      <c r="T381" s="55"/>
      <c r="U381" s="54"/>
      <c r="AM381" s="53"/>
    </row>
    <row r="382" spans="1:39" s="23" customFormat="1">
      <c r="A382" s="52"/>
      <c r="B382" s="52"/>
      <c r="F382" s="54"/>
      <c r="T382" s="55"/>
      <c r="U382" s="54"/>
      <c r="AM382" s="53"/>
    </row>
    <row r="383" spans="1:39" s="23" customFormat="1">
      <c r="A383" s="52"/>
      <c r="B383" s="52"/>
      <c r="F383" s="54"/>
      <c r="T383" s="55"/>
      <c r="U383" s="54"/>
      <c r="AM383" s="53"/>
    </row>
    <row r="384" spans="1:39" s="23" customFormat="1">
      <c r="A384" s="52"/>
      <c r="B384" s="52"/>
      <c r="F384" s="54"/>
      <c r="T384" s="55"/>
      <c r="U384" s="54"/>
      <c r="AM384" s="53"/>
    </row>
    <row r="385" spans="1:39" s="23" customFormat="1">
      <c r="A385" s="52"/>
      <c r="B385" s="52"/>
      <c r="F385" s="54"/>
      <c r="T385" s="55"/>
      <c r="U385" s="54"/>
      <c r="AM385" s="53"/>
    </row>
    <row r="386" spans="1:39" s="23" customFormat="1">
      <c r="A386" s="52"/>
      <c r="B386" s="52"/>
      <c r="F386" s="54"/>
      <c r="T386" s="55"/>
      <c r="U386" s="54"/>
      <c r="AM386" s="53"/>
    </row>
    <row r="387" spans="1:39" s="23" customFormat="1">
      <c r="A387" s="52"/>
      <c r="B387" s="52"/>
      <c r="F387" s="54"/>
      <c r="T387" s="55"/>
      <c r="U387" s="54"/>
      <c r="AM387" s="53"/>
    </row>
    <row r="388" spans="1:39" s="23" customFormat="1">
      <c r="A388" s="52"/>
      <c r="B388" s="52"/>
      <c r="F388" s="54"/>
      <c r="T388" s="55"/>
      <c r="U388" s="54"/>
      <c r="AM388" s="53"/>
    </row>
    <row r="389" spans="1:39" s="23" customFormat="1">
      <c r="A389" s="52"/>
      <c r="B389" s="52"/>
      <c r="F389" s="54"/>
      <c r="T389" s="55"/>
      <c r="U389" s="54"/>
      <c r="AM389" s="53"/>
    </row>
    <row r="390" spans="1:39" s="23" customFormat="1">
      <c r="A390" s="52"/>
      <c r="B390" s="52"/>
      <c r="F390" s="54"/>
      <c r="T390" s="55"/>
      <c r="U390" s="54"/>
      <c r="AM390" s="53"/>
    </row>
    <row r="391" spans="1:39" s="23" customFormat="1">
      <c r="A391" s="52"/>
      <c r="B391" s="52"/>
      <c r="F391" s="54"/>
      <c r="T391" s="55"/>
      <c r="U391" s="54"/>
      <c r="AM391" s="53"/>
    </row>
    <row r="392" spans="1:39" s="23" customFormat="1">
      <c r="A392" s="52"/>
      <c r="B392" s="52"/>
      <c r="F392" s="54"/>
      <c r="T392" s="55"/>
      <c r="U392" s="54"/>
      <c r="AM392" s="53"/>
    </row>
    <row r="393" spans="1:39" s="23" customFormat="1">
      <c r="A393" s="52"/>
      <c r="B393" s="52"/>
      <c r="F393" s="54"/>
      <c r="T393" s="55"/>
      <c r="U393" s="54"/>
      <c r="AM393" s="53"/>
    </row>
    <row r="394" spans="1:39" s="23" customFormat="1">
      <c r="A394" s="52"/>
      <c r="B394" s="52"/>
      <c r="F394" s="54"/>
      <c r="T394" s="55"/>
      <c r="U394" s="54"/>
      <c r="AM394" s="53"/>
    </row>
    <row r="395" spans="1:39" s="23" customFormat="1">
      <c r="A395" s="52"/>
      <c r="B395" s="52"/>
      <c r="F395" s="54"/>
      <c r="T395" s="55"/>
      <c r="U395" s="54"/>
      <c r="AM395" s="53"/>
    </row>
    <row r="396" spans="1:39" s="23" customFormat="1">
      <c r="A396" s="52"/>
      <c r="B396" s="52"/>
      <c r="F396" s="54"/>
      <c r="T396" s="55"/>
      <c r="U396" s="54"/>
      <c r="AM396" s="53"/>
    </row>
    <row r="397" spans="1:39" s="23" customFormat="1">
      <c r="A397" s="52"/>
      <c r="B397" s="52"/>
      <c r="F397" s="54"/>
      <c r="T397" s="55"/>
      <c r="U397" s="54"/>
      <c r="AM397" s="53"/>
    </row>
    <row r="398" spans="1:39" s="23" customFormat="1">
      <c r="A398" s="52"/>
      <c r="B398" s="52"/>
      <c r="F398" s="54"/>
      <c r="T398" s="55"/>
      <c r="U398" s="54"/>
      <c r="AM398" s="53"/>
    </row>
    <row r="399" spans="1:39" s="23" customFormat="1">
      <c r="A399" s="52"/>
      <c r="B399" s="52"/>
      <c r="F399" s="54"/>
      <c r="T399" s="55"/>
      <c r="U399" s="54"/>
      <c r="AM399" s="53"/>
    </row>
    <row r="400" spans="1:39" s="23" customFormat="1">
      <c r="A400" s="52"/>
      <c r="B400" s="52"/>
      <c r="F400" s="54"/>
      <c r="T400" s="55"/>
      <c r="U400" s="54"/>
      <c r="AM400" s="53"/>
    </row>
    <row r="401" spans="1:39" s="23" customFormat="1">
      <c r="A401" s="52"/>
      <c r="B401" s="52"/>
      <c r="F401" s="54"/>
      <c r="T401" s="55"/>
      <c r="U401" s="54"/>
      <c r="AM401" s="53"/>
    </row>
    <row r="402" spans="1:39" s="23" customFormat="1">
      <c r="A402" s="52"/>
      <c r="B402" s="52"/>
      <c r="F402" s="54"/>
      <c r="T402" s="55"/>
      <c r="U402" s="54"/>
      <c r="AM402" s="53"/>
    </row>
    <row r="403" spans="1:39" s="23" customFormat="1">
      <c r="A403" s="52"/>
      <c r="B403" s="52"/>
      <c r="F403" s="54"/>
      <c r="T403" s="55"/>
      <c r="U403" s="54"/>
      <c r="AM403" s="53"/>
    </row>
    <row r="404" spans="1:39" s="23" customFormat="1">
      <c r="A404" s="52"/>
      <c r="B404" s="52"/>
      <c r="F404" s="54"/>
      <c r="T404" s="55"/>
      <c r="U404" s="54"/>
      <c r="AM404" s="53"/>
    </row>
    <row r="405" spans="1:39" s="23" customFormat="1">
      <c r="A405" s="52"/>
      <c r="B405" s="52"/>
      <c r="F405" s="54"/>
      <c r="T405" s="55"/>
      <c r="U405" s="54"/>
      <c r="AM405" s="53"/>
    </row>
    <row r="406" spans="1:39" s="23" customFormat="1">
      <c r="A406" s="52"/>
      <c r="B406" s="52"/>
      <c r="F406" s="54"/>
      <c r="T406" s="55"/>
      <c r="U406" s="54"/>
      <c r="AM406" s="53"/>
    </row>
    <row r="407" spans="1:39" s="23" customFormat="1">
      <c r="A407" s="52"/>
      <c r="B407" s="52"/>
      <c r="F407" s="54"/>
      <c r="T407" s="55"/>
      <c r="U407" s="54"/>
      <c r="AM407" s="53"/>
    </row>
    <row r="408" spans="1:39" s="23" customFormat="1">
      <c r="A408" s="52"/>
      <c r="B408" s="52"/>
      <c r="F408" s="54"/>
      <c r="T408" s="55"/>
      <c r="U408" s="54"/>
      <c r="AM408" s="53"/>
    </row>
    <row r="409" spans="1:39" s="23" customFormat="1">
      <c r="A409" s="52"/>
      <c r="B409" s="52"/>
      <c r="F409" s="54"/>
      <c r="T409" s="55"/>
      <c r="U409" s="54"/>
      <c r="AM409" s="53"/>
    </row>
    <row r="410" spans="1:39" s="23" customFormat="1">
      <c r="A410" s="52"/>
      <c r="B410" s="52"/>
      <c r="F410" s="54"/>
      <c r="T410" s="55"/>
      <c r="U410" s="54"/>
      <c r="AM410" s="53"/>
    </row>
    <row r="411" spans="1:39" s="23" customFormat="1">
      <c r="A411" s="52"/>
      <c r="B411" s="52"/>
      <c r="F411" s="54"/>
      <c r="T411" s="55"/>
      <c r="U411" s="54"/>
      <c r="AM411" s="53"/>
    </row>
    <row r="412" spans="1:39" s="23" customFormat="1">
      <c r="A412" s="52"/>
      <c r="B412" s="52"/>
      <c r="F412" s="54"/>
      <c r="T412" s="55"/>
      <c r="U412" s="54"/>
      <c r="AM412" s="53"/>
    </row>
    <row r="413" spans="1:39" s="23" customFormat="1">
      <c r="A413" s="52"/>
      <c r="B413" s="52"/>
      <c r="F413" s="54"/>
      <c r="T413" s="55"/>
      <c r="U413" s="54"/>
      <c r="AM413" s="53"/>
    </row>
    <row r="414" spans="1:39" s="23" customFormat="1">
      <c r="A414" s="52"/>
      <c r="B414" s="52"/>
      <c r="F414" s="54"/>
      <c r="T414" s="55"/>
      <c r="U414" s="54"/>
      <c r="AM414" s="53"/>
    </row>
    <row r="415" spans="1:39" s="23" customFormat="1">
      <c r="A415" s="52"/>
      <c r="B415" s="52"/>
      <c r="F415" s="54"/>
      <c r="T415" s="55"/>
      <c r="U415" s="54"/>
      <c r="AM415" s="53"/>
    </row>
    <row r="416" spans="1:39" s="23" customFormat="1">
      <c r="A416" s="52"/>
      <c r="B416" s="52"/>
      <c r="F416" s="54"/>
      <c r="T416" s="55"/>
      <c r="U416" s="54"/>
      <c r="AM416" s="53"/>
    </row>
    <row r="417" spans="1:39" s="23" customFormat="1">
      <c r="A417" s="52"/>
      <c r="B417" s="52"/>
      <c r="F417" s="54"/>
      <c r="T417" s="55"/>
      <c r="U417" s="54"/>
      <c r="AM417" s="53"/>
    </row>
    <row r="418" spans="1:39" s="23" customFormat="1">
      <c r="A418" s="52"/>
      <c r="B418" s="52"/>
      <c r="F418" s="54"/>
      <c r="T418" s="55"/>
      <c r="U418" s="54"/>
      <c r="AM418" s="53"/>
    </row>
    <row r="419" spans="1:39" s="23" customFormat="1">
      <c r="A419" s="52"/>
      <c r="B419" s="52"/>
      <c r="F419" s="54"/>
      <c r="T419" s="55"/>
      <c r="U419" s="54"/>
      <c r="AM419" s="53"/>
    </row>
    <row r="420" spans="1:39" s="23" customFormat="1">
      <c r="A420" s="52"/>
      <c r="B420" s="52"/>
      <c r="F420" s="54"/>
      <c r="T420" s="55"/>
      <c r="U420" s="54"/>
      <c r="AM420" s="53"/>
    </row>
    <row r="421" spans="1:39" s="23" customFormat="1">
      <c r="A421" s="52"/>
      <c r="B421" s="52"/>
      <c r="F421" s="54"/>
      <c r="T421" s="55"/>
      <c r="U421" s="54"/>
      <c r="AM421" s="53"/>
    </row>
    <row r="422" spans="1:39" s="23" customFormat="1">
      <c r="A422" s="52"/>
      <c r="B422" s="52"/>
      <c r="F422" s="54"/>
      <c r="T422" s="55"/>
      <c r="U422" s="54"/>
      <c r="AM422" s="53"/>
    </row>
    <row r="423" spans="1:39" s="23" customFormat="1">
      <c r="A423" s="52"/>
      <c r="B423" s="52"/>
      <c r="F423" s="54"/>
      <c r="T423" s="55"/>
      <c r="U423" s="54"/>
      <c r="AM423" s="53"/>
    </row>
    <row r="424" spans="1:39" s="23" customFormat="1">
      <c r="A424" s="52"/>
      <c r="B424" s="52"/>
      <c r="F424" s="54"/>
      <c r="T424" s="55"/>
      <c r="U424" s="54"/>
      <c r="AM424" s="53"/>
    </row>
    <row r="425" spans="1:39" s="23" customFormat="1">
      <c r="A425" s="52"/>
      <c r="B425" s="52"/>
      <c r="F425" s="54"/>
      <c r="T425" s="55"/>
      <c r="U425" s="54"/>
      <c r="AM425" s="53"/>
    </row>
    <row r="426" spans="1:39" s="23" customFormat="1">
      <c r="A426" s="52"/>
      <c r="B426" s="52"/>
      <c r="F426" s="54"/>
      <c r="T426" s="55"/>
      <c r="U426" s="54"/>
      <c r="AM426" s="53"/>
    </row>
    <row r="427" spans="1:39" s="23" customFormat="1">
      <c r="A427" s="52"/>
      <c r="B427" s="52"/>
      <c r="F427" s="54"/>
      <c r="T427" s="55"/>
      <c r="U427" s="54"/>
      <c r="AM427" s="53"/>
    </row>
    <row r="428" spans="1:39" s="23" customFormat="1">
      <c r="A428" s="52"/>
      <c r="B428" s="52"/>
      <c r="F428" s="54"/>
      <c r="T428" s="55"/>
      <c r="U428" s="54"/>
      <c r="AM428" s="53"/>
    </row>
    <row r="429" spans="1:39" s="23" customFormat="1">
      <c r="A429" s="52"/>
      <c r="B429" s="52"/>
      <c r="F429" s="54"/>
      <c r="T429" s="55"/>
      <c r="U429" s="54"/>
      <c r="AM429" s="53"/>
    </row>
    <row r="430" spans="1:39" s="23" customFormat="1">
      <c r="A430" s="52"/>
      <c r="B430" s="52"/>
      <c r="F430" s="54"/>
      <c r="T430" s="55"/>
      <c r="U430" s="54"/>
      <c r="AM430" s="53"/>
    </row>
    <row r="431" spans="1:39" s="23" customFormat="1">
      <c r="A431" s="52"/>
      <c r="B431" s="52"/>
      <c r="F431" s="54"/>
      <c r="T431" s="55"/>
      <c r="U431" s="54"/>
      <c r="AM431" s="53"/>
    </row>
    <row r="432" spans="1:39" s="23" customFormat="1">
      <c r="A432" s="52"/>
      <c r="B432" s="52"/>
      <c r="F432" s="54"/>
      <c r="T432" s="55"/>
      <c r="U432" s="54"/>
      <c r="AM432" s="53"/>
    </row>
    <row r="433" spans="1:39" s="23" customFormat="1">
      <c r="A433" s="52"/>
      <c r="B433" s="52"/>
      <c r="F433" s="54"/>
      <c r="T433" s="55"/>
      <c r="U433" s="54"/>
      <c r="AM433" s="53"/>
    </row>
    <row r="434" spans="1:39" s="23" customFormat="1">
      <c r="A434" s="52"/>
      <c r="B434" s="52"/>
      <c r="F434" s="54"/>
      <c r="T434" s="55"/>
      <c r="U434" s="54"/>
      <c r="AM434" s="53"/>
    </row>
    <row r="435" spans="1:39" s="23" customFormat="1">
      <c r="A435" s="52"/>
      <c r="B435" s="52"/>
      <c r="F435" s="54"/>
      <c r="T435" s="55"/>
      <c r="U435" s="54"/>
      <c r="AM435" s="53"/>
    </row>
    <row r="436" spans="1:39" s="23" customFormat="1">
      <c r="A436" s="52"/>
      <c r="B436" s="52"/>
      <c r="F436" s="54"/>
      <c r="T436" s="55"/>
      <c r="U436" s="54"/>
      <c r="AM436" s="53"/>
    </row>
    <row r="437" spans="1:39" s="23" customFormat="1">
      <c r="A437" s="52"/>
      <c r="B437" s="52"/>
      <c r="F437" s="54"/>
      <c r="T437" s="55"/>
      <c r="U437" s="54"/>
      <c r="AM437" s="53"/>
    </row>
    <row r="438" spans="1:39" s="23" customFormat="1">
      <c r="A438" s="52"/>
      <c r="B438" s="52"/>
      <c r="F438" s="54"/>
      <c r="T438" s="55"/>
      <c r="U438" s="54"/>
      <c r="AM438" s="53"/>
    </row>
    <row r="439" spans="1:39" s="23" customFormat="1">
      <c r="A439" s="52"/>
      <c r="B439" s="52"/>
      <c r="F439" s="54"/>
      <c r="T439" s="55"/>
      <c r="U439" s="54"/>
      <c r="AM439" s="53"/>
    </row>
    <row r="440" spans="1:39" s="23" customFormat="1">
      <c r="A440" s="52"/>
      <c r="B440" s="52"/>
      <c r="F440" s="54"/>
      <c r="T440" s="55"/>
      <c r="U440" s="54"/>
      <c r="AM440" s="53"/>
    </row>
    <row r="441" spans="1:39" s="23" customFormat="1">
      <c r="A441" s="52"/>
      <c r="B441" s="52"/>
      <c r="F441" s="54"/>
      <c r="T441" s="55"/>
      <c r="U441" s="54"/>
      <c r="AM441" s="53"/>
    </row>
    <row r="442" spans="1:39" s="23" customFormat="1">
      <c r="A442" s="52"/>
      <c r="B442" s="52"/>
      <c r="F442" s="54"/>
      <c r="T442" s="55"/>
      <c r="U442" s="54"/>
      <c r="AM442" s="53"/>
    </row>
    <row r="443" spans="1:39" s="23" customFormat="1">
      <c r="A443" s="52"/>
      <c r="B443" s="52"/>
      <c r="F443" s="54"/>
      <c r="T443" s="55"/>
      <c r="U443" s="54"/>
      <c r="AM443" s="53"/>
    </row>
    <row r="444" spans="1:39" s="23" customFormat="1">
      <c r="A444" s="52"/>
      <c r="B444" s="52"/>
      <c r="F444" s="54"/>
      <c r="T444" s="55"/>
      <c r="U444" s="54"/>
      <c r="AM444" s="53"/>
    </row>
    <row r="445" spans="1:39" s="23" customFormat="1">
      <c r="A445" s="52"/>
      <c r="B445" s="52"/>
      <c r="F445" s="54"/>
      <c r="T445" s="55"/>
      <c r="U445" s="54"/>
      <c r="AM445" s="53"/>
    </row>
    <row r="446" spans="1:39" s="23" customFormat="1">
      <c r="A446" s="52"/>
      <c r="B446" s="52"/>
      <c r="F446" s="54"/>
      <c r="T446" s="55"/>
      <c r="U446" s="54"/>
      <c r="AM446" s="53"/>
    </row>
    <row r="447" spans="1:39" s="23" customFormat="1">
      <c r="A447" s="52"/>
      <c r="B447" s="52"/>
      <c r="F447" s="54"/>
      <c r="T447" s="55"/>
      <c r="U447" s="54"/>
      <c r="AM447" s="53"/>
    </row>
    <row r="448" spans="1:39" s="23" customFormat="1">
      <c r="A448" s="52"/>
      <c r="B448" s="52"/>
      <c r="F448" s="54"/>
      <c r="T448" s="55"/>
      <c r="U448" s="54"/>
      <c r="AM448" s="53"/>
    </row>
    <row r="449" spans="1:39" s="23" customFormat="1">
      <c r="A449" s="52"/>
      <c r="B449" s="52"/>
      <c r="F449" s="54"/>
      <c r="T449" s="55"/>
      <c r="U449" s="54"/>
      <c r="AM449" s="53"/>
    </row>
    <row r="450" spans="1:39" s="23" customFormat="1">
      <c r="A450" s="52"/>
      <c r="B450" s="52"/>
      <c r="F450" s="54"/>
      <c r="T450" s="55"/>
      <c r="U450" s="54"/>
      <c r="AM450" s="53"/>
    </row>
    <row r="451" spans="1:39" s="23" customFormat="1">
      <c r="A451" s="52"/>
      <c r="B451" s="52"/>
      <c r="F451" s="54"/>
      <c r="T451" s="55"/>
      <c r="U451" s="54"/>
      <c r="AM451" s="53"/>
    </row>
    <row r="452" spans="1:39" s="23" customFormat="1">
      <c r="A452" s="52"/>
      <c r="B452" s="52"/>
      <c r="F452" s="54"/>
      <c r="T452" s="55"/>
      <c r="U452" s="54"/>
      <c r="AM452" s="53"/>
    </row>
    <row r="453" spans="1:39" s="23" customFormat="1">
      <c r="A453" s="52"/>
      <c r="B453" s="52"/>
      <c r="F453" s="54"/>
      <c r="T453" s="55"/>
      <c r="U453" s="54"/>
      <c r="AM453" s="53"/>
    </row>
    <row r="454" spans="1:39" s="23" customFormat="1">
      <c r="A454" s="52"/>
      <c r="B454" s="52"/>
      <c r="F454" s="54"/>
      <c r="T454" s="55"/>
      <c r="U454" s="54"/>
      <c r="AM454" s="53"/>
    </row>
    <row r="455" spans="1:39" s="23" customFormat="1">
      <c r="A455" s="52"/>
      <c r="B455" s="52"/>
      <c r="F455" s="54"/>
      <c r="T455" s="55"/>
      <c r="U455" s="54"/>
      <c r="AM455" s="53"/>
    </row>
    <row r="456" spans="1:39" s="23" customFormat="1">
      <c r="A456" s="52"/>
      <c r="B456" s="52"/>
      <c r="F456" s="54"/>
      <c r="T456" s="55"/>
      <c r="U456" s="54"/>
      <c r="AM456" s="53"/>
    </row>
    <row r="457" spans="1:39" s="23" customFormat="1">
      <c r="A457" s="52"/>
      <c r="B457" s="52"/>
      <c r="F457" s="54"/>
      <c r="T457" s="55"/>
      <c r="U457" s="54"/>
      <c r="AM457" s="53"/>
    </row>
    <row r="458" spans="1:39" s="23" customFormat="1">
      <c r="A458" s="52"/>
      <c r="B458" s="52"/>
      <c r="F458" s="54"/>
      <c r="T458" s="55"/>
      <c r="U458" s="54"/>
      <c r="AM458" s="53"/>
    </row>
    <row r="459" spans="1:39" s="23" customFormat="1">
      <c r="A459" s="52"/>
      <c r="B459" s="52"/>
      <c r="F459" s="54"/>
      <c r="T459" s="55"/>
      <c r="U459" s="54"/>
      <c r="AM459" s="53"/>
    </row>
    <row r="460" spans="1:39" s="23" customFormat="1">
      <c r="A460" s="52"/>
      <c r="B460" s="52"/>
      <c r="F460" s="54"/>
      <c r="T460" s="55"/>
      <c r="U460" s="54"/>
      <c r="AM460" s="53"/>
    </row>
    <row r="461" spans="1:39" s="23" customFormat="1">
      <c r="A461" s="52"/>
      <c r="B461" s="52"/>
      <c r="F461" s="54"/>
      <c r="T461" s="55"/>
      <c r="U461" s="54"/>
      <c r="AM461" s="53"/>
    </row>
    <row r="462" spans="1:39" s="23" customFormat="1">
      <c r="A462" s="52"/>
      <c r="B462" s="52"/>
      <c r="F462" s="54"/>
      <c r="T462" s="55"/>
      <c r="U462" s="54"/>
      <c r="AM462" s="53"/>
    </row>
    <row r="463" spans="1:39" s="23" customFormat="1">
      <c r="A463" s="52"/>
      <c r="B463" s="52"/>
      <c r="F463" s="54"/>
      <c r="T463" s="55"/>
      <c r="U463" s="54"/>
      <c r="AM463" s="53"/>
    </row>
    <row r="464" spans="1:39" s="23" customFormat="1">
      <c r="A464" s="52"/>
      <c r="B464" s="52"/>
      <c r="F464" s="54"/>
      <c r="T464" s="55"/>
      <c r="U464" s="54"/>
      <c r="AM464" s="53"/>
    </row>
    <row r="465" spans="1:47" s="23" customFormat="1">
      <c r="A465" s="52"/>
      <c r="B465" s="52"/>
      <c r="F465" s="54"/>
      <c r="T465" s="55"/>
      <c r="U465" s="54"/>
      <c r="AM465" s="53"/>
    </row>
    <row r="466" spans="1:47" s="23" customFormat="1">
      <c r="A466" s="52"/>
      <c r="B466" s="52"/>
      <c r="F466" s="54"/>
      <c r="T466" s="55"/>
      <c r="U466" s="54"/>
      <c r="W466" s="56" t="s">
        <v>23</v>
      </c>
      <c r="X466" s="56" t="s">
        <v>24</v>
      </c>
      <c r="Y466" s="56" t="s">
        <v>25</v>
      </c>
      <c r="Z466" s="56" t="s">
        <v>26</v>
      </c>
      <c r="AA466" s="56" t="s">
        <v>27</v>
      </c>
      <c r="AB466" s="56"/>
      <c r="AC466" s="56" t="s">
        <v>28</v>
      </c>
      <c r="AD466" s="56" t="s">
        <v>29</v>
      </c>
      <c r="AE466" s="56" t="s">
        <v>30</v>
      </c>
      <c r="AF466" s="56" t="s">
        <v>23</v>
      </c>
      <c r="AG466" s="56" t="s">
        <v>24</v>
      </c>
      <c r="AH466" s="56" t="s">
        <v>25</v>
      </c>
      <c r="AI466" s="56" t="s">
        <v>26</v>
      </c>
      <c r="AJ466" s="56" t="s">
        <v>27</v>
      </c>
      <c r="AK466" s="56"/>
      <c r="AL466" s="56" t="s">
        <v>31</v>
      </c>
      <c r="AM466" s="53"/>
      <c r="AN466" s="56" t="s">
        <v>32</v>
      </c>
      <c r="AO466" s="56" t="s">
        <v>33</v>
      </c>
      <c r="AP466" s="56" t="s">
        <v>34</v>
      </c>
      <c r="AQ466" s="56" t="s">
        <v>35</v>
      </c>
      <c r="AR466" s="56" t="s">
        <v>36</v>
      </c>
      <c r="AS466" s="56" t="s">
        <v>37</v>
      </c>
      <c r="AT466" s="56" t="s">
        <v>38</v>
      </c>
      <c r="AU466" s="56"/>
    </row>
    <row r="467" spans="1:47" s="23" customFormat="1">
      <c r="A467" s="52"/>
      <c r="B467" s="52"/>
      <c r="F467" s="54"/>
      <c r="T467" s="55"/>
      <c r="U467" s="54"/>
      <c r="W467" s="57">
        <v>145</v>
      </c>
      <c r="X467" s="57">
        <v>160</v>
      </c>
      <c r="Y467" s="57">
        <v>170</v>
      </c>
      <c r="Z467" s="57">
        <v>180</v>
      </c>
      <c r="AA467" s="57">
        <v>190</v>
      </c>
      <c r="AB467" s="57"/>
      <c r="AC467" s="57">
        <v>100</v>
      </c>
      <c r="AD467" s="57">
        <v>115</v>
      </c>
      <c r="AE467" s="57">
        <v>130</v>
      </c>
      <c r="AF467" s="57">
        <v>145</v>
      </c>
      <c r="AG467" s="57">
        <v>160</v>
      </c>
      <c r="AH467" s="57">
        <v>170</v>
      </c>
      <c r="AI467" s="57">
        <v>180</v>
      </c>
      <c r="AJ467" s="57">
        <v>190</v>
      </c>
      <c r="AK467" s="57"/>
      <c r="AL467" s="57">
        <v>115</v>
      </c>
      <c r="AM467" s="53"/>
      <c r="AN467" s="57">
        <v>135</v>
      </c>
      <c r="AO467" s="57">
        <v>150</v>
      </c>
      <c r="AP467" s="57">
        <v>165</v>
      </c>
      <c r="AQ467" s="57">
        <v>180</v>
      </c>
      <c r="AR467" s="57">
        <v>190</v>
      </c>
      <c r="AS467" s="57">
        <v>200</v>
      </c>
      <c r="AT467" s="57">
        <v>210</v>
      </c>
      <c r="AU467" s="57"/>
    </row>
    <row r="468" spans="1:47" s="23" customFormat="1">
      <c r="A468" s="52"/>
      <c r="B468" s="52"/>
      <c r="F468" s="54"/>
      <c r="T468" s="55"/>
      <c r="U468" s="54"/>
      <c r="W468" s="57">
        <v>165</v>
      </c>
      <c r="X468" s="57">
        <v>180</v>
      </c>
      <c r="Y468" s="57">
        <v>190</v>
      </c>
      <c r="Z468" s="57">
        <v>200</v>
      </c>
      <c r="AA468" s="57">
        <v>210</v>
      </c>
      <c r="AB468" s="57"/>
      <c r="AC468" s="57">
        <v>115</v>
      </c>
      <c r="AD468" s="57">
        <v>135</v>
      </c>
      <c r="AE468" s="57">
        <v>150</v>
      </c>
      <c r="AF468" s="57">
        <v>165</v>
      </c>
      <c r="AG468" s="57">
        <v>180</v>
      </c>
      <c r="AH468" s="57">
        <v>190</v>
      </c>
      <c r="AI468" s="57">
        <v>200</v>
      </c>
      <c r="AJ468" s="57">
        <v>210</v>
      </c>
      <c r="AK468" s="57"/>
      <c r="AL468" s="57">
        <v>130</v>
      </c>
      <c r="AM468" s="53"/>
      <c r="AN468" s="57">
        <v>150</v>
      </c>
      <c r="AO468" s="57">
        <v>165</v>
      </c>
      <c r="AP468" s="57">
        <v>185</v>
      </c>
      <c r="AQ468" s="57">
        <v>200</v>
      </c>
      <c r="AR468" s="57">
        <v>210</v>
      </c>
      <c r="AS468" s="57">
        <v>220</v>
      </c>
      <c r="AT468" s="57">
        <v>230</v>
      </c>
      <c r="AU468" s="57"/>
    </row>
    <row r="469" spans="1:47" s="23" customFormat="1">
      <c r="A469" s="52"/>
      <c r="B469" s="52"/>
      <c r="F469" s="54"/>
      <c r="T469" s="55"/>
      <c r="U469" s="54"/>
      <c r="W469" s="57">
        <v>185</v>
      </c>
      <c r="X469" s="57">
        <v>200</v>
      </c>
      <c r="Y469" s="57">
        <v>210</v>
      </c>
      <c r="Z469" s="57">
        <v>220</v>
      </c>
      <c r="AA469" s="57">
        <v>230</v>
      </c>
      <c r="AB469" s="57"/>
      <c r="AC469" s="57">
        <v>130</v>
      </c>
      <c r="AD469" s="57">
        <v>150</v>
      </c>
      <c r="AE469" s="57">
        <v>165</v>
      </c>
      <c r="AF469" s="57">
        <v>185</v>
      </c>
      <c r="AG469" s="57">
        <v>200</v>
      </c>
      <c r="AH469" s="57">
        <v>210</v>
      </c>
      <c r="AI469" s="57">
        <v>220</v>
      </c>
      <c r="AJ469" s="57">
        <v>230</v>
      </c>
      <c r="AK469" s="57"/>
      <c r="AL469" s="57">
        <v>145</v>
      </c>
      <c r="AM469" s="53"/>
      <c r="AN469" s="57">
        <v>165</v>
      </c>
      <c r="AO469" s="57">
        <v>180</v>
      </c>
      <c r="AP469" s="57">
        <v>200</v>
      </c>
      <c r="AQ469" s="57">
        <v>220</v>
      </c>
      <c r="AR469" s="57">
        <v>230</v>
      </c>
      <c r="AS469" s="57">
        <v>240</v>
      </c>
      <c r="AT469" s="57">
        <v>250</v>
      </c>
      <c r="AU469" s="57"/>
    </row>
    <row r="470" spans="1:47" s="23" customFormat="1">
      <c r="A470" s="52"/>
      <c r="B470" s="52"/>
      <c r="F470" s="54"/>
      <c r="T470" s="55"/>
      <c r="U470" s="54"/>
      <c r="W470" s="57">
        <v>200</v>
      </c>
      <c r="X470" s="57">
        <v>220</v>
      </c>
      <c r="Y470" s="57">
        <v>230</v>
      </c>
      <c r="Z470" s="57">
        <v>240</v>
      </c>
      <c r="AA470" s="57">
        <v>250</v>
      </c>
      <c r="AB470" s="57"/>
      <c r="AC470" s="57">
        <v>145</v>
      </c>
      <c r="AD470" s="57">
        <v>165</v>
      </c>
      <c r="AE470" s="57">
        <v>180</v>
      </c>
      <c r="AF470" s="57">
        <v>200</v>
      </c>
      <c r="AG470" s="57">
        <v>220</v>
      </c>
      <c r="AH470" s="57">
        <v>230</v>
      </c>
      <c r="AI470" s="57">
        <v>240</v>
      </c>
      <c r="AJ470" s="57">
        <v>250</v>
      </c>
      <c r="AK470" s="57"/>
      <c r="AL470" s="57">
        <v>175</v>
      </c>
      <c r="AM470" s="53"/>
      <c r="AN470" s="57">
        <v>195</v>
      </c>
      <c r="AO470" s="57">
        <v>215</v>
      </c>
      <c r="AP470" s="57">
        <v>235</v>
      </c>
      <c r="AQ470" s="57">
        <v>250</v>
      </c>
      <c r="AR470" s="57">
        <v>260</v>
      </c>
      <c r="AS470" s="57">
        <v>275</v>
      </c>
      <c r="AT470" s="57">
        <v>280</v>
      </c>
      <c r="AU470" s="57"/>
    </row>
    <row r="471" spans="1:47" s="23" customFormat="1">
      <c r="A471" s="52"/>
      <c r="B471" s="52"/>
      <c r="F471" s="54"/>
      <c r="T471" s="55"/>
      <c r="U471" s="54"/>
      <c r="W471" s="57">
        <v>235</v>
      </c>
      <c r="X471" s="57">
        <v>250</v>
      </c>
      <c r="Y471" s="57">
        <v>260</v>
      </c>
      <c r="Z471" s="57">
        <v>275</v>
      </c>
      <c r="AA471" s="57">
        <v>280</v>
      </c>
      <c r="AB471" s="57"/>
      <c r="AC471" s="57">
        <v>175</v>
      </c>
      <c r="AD471" s="57">
        <v>195</v>
      </c>
      <c r="AE471" s="57">
        <v>215</v>
      </c>
      <c r="AF471" s="57">
        <v>235</v>
      </c>
      <c r="AG471" s="57">
        <v>250</v>
      </c>
      <c r="AH471" s="57">
        <v>260</v>
      </c>
      <c r="AI471" s="57">
        <v>275</v>
      </c>
      <c r="AJ471" s="57">
        <v>280</v>
      </c>
      <c r="AK471" s="57"/>
      <c r="AL471" s="57">
        <v>210</v>
      </c>
      <c r="AM471" s="53"/>
      <c r="AN471" s="57">
        <v>230</v>
      </c>
      <c r="AO471" s="57">
        <v>250</v>
      </c>
      <c r="AP471" s="57">
        <v>270</v>
      </c>
      <c r="AQ471" s="57">
        <v>290</v>
      </c>
      <c r="AR471" s="57">
        <v>300</v>
      </c>
      <c r="AS471" s="57">
        <v>310</v>
      </c>
      <c r="AT471" s="57">
        <v>325</v>
      </c>
      <c r="AU471" s="57"/>
    </row>
    <row r="472" spans="1:47" s="23" customFormat="1">
      <c r="A472" s="52"/>
      <c r="B472" s="52"/>
      <c r="F472" s="54"/>
      <c r="T472" s="55"/>
      <c r="U472" s="54"/>
      <c r="W472" s="57">
        <v>270</v>
      </c>
      <c r="X472" s="57">
        <v>290</v>
      </c>
      <c r="Y472" s="57">
        <v>300</v>
      </c>
      <c r="Z472" s="57">
        <v>310</v>
      </c>
      <c r="AA472" s="57">
        <v>325</v>
      </c>
      <c r="AB472" s="57"/>
      <c r="AC472" s="57">
        <v>210</v>
      </c>
      <c r="AD472" s="57">
        <v>230</v>
      </c>
      <c r="AE472" s="57">
        <v>250</v>
      </c>
      <c r="AF472" s="57">
        <v>270</v>
      </c>
      <c r="AG472" s="57">
        <v>290</v>
      </c>
      <c r="AH472" s="57">
        <v>300</v>
      </c>
      <c r="AI472" s="57">
        <v>310</v>
      </c>
      <c r="AJ472" s="57">
        <v>325</v>
      </c>
      <c r="AK472" s="57"/>
      <c r="AL472" s="57">
        <v>230</v>
      </c>
      <c r="AM472" s="53"/>
      <c r="AN472" s="57">
        <v>255</v>
      </c>
      <c r="AO472" s="57">
        <v>275</v>
      </c>
      <c r="AP472" s="57">
        <v>300</v>
      </c>
      <c r="AQ472" s="57">
        <v>315</v>
      </c>
      <c r="AR472" s="57">
        <v>335</v>
      </c>
      <c r="AS472" s="57">
        <v>345</v>
      </c>
      <c r="AT472" s="57">
        <v>355</v>
      </c>
      <c r="AU472" s="57"/>
    </row>
    <row r="473" spans="1:47" s="23" customFormat="1">
      <c r="A473" s="52"/>
      <c r="B473" s="52"/>
      <c r="F473" s="54"/>
      <c r="T473" s="55"/>
      <c r="U473" s="54"/>
      <c r="W473" s="57">
        <v>320</v>
      </c>
      <c r="X473" s="57">
        <v>335</v>
      </c>
      <c r="Y473" s="57">
        <v>355</v>
      </c>
      <c r="Z473" s="57">
        <v>370</v>
      </c>
      <c r="AA473" s="57">
        <v>380</v>
      </c>
      <c r="AB473" s="57"/>
      <c r="AC473" s="57">
        <v>245</v>
      </c>
      <c r="AD473" s="57">
        <v>270</v>
      </c>
      <c r="AE473" s="57">
        <v>295</v>
      </c>
      <c r="AF473" s="57">
        <v>320</v>
      </c>
      <c r="AG473" s="57">
        <v>335</v>
      </c>
      <c r="AH473" s="57">
        <v>355</v>
      </c>
      <c r="AI473" s="57">
        <v>370</v>
      </c>
      <c r="AJ473" s="57">
        <v>380</v>
      </c>
      <c r="AK473" s="57"/>
      <c r="AL473" s="57">
        <v>245</v>
      </c>
      <c r="AM473" s="53"/>
      <c r="AN473" s="57">
        <v>270</v>
      </c>
      <c r="AO473" s="57">
        <v>295</v>
      </c>
      <c r="AP473" s="57">
        <v>320</v>
      </c>
      <c r="AQ473" s="57">
        <v>335</v>
      </c>
      <c r="AR473" s="57">
        <v>355</v>
      </c>
      <c r="AS473" s="57">
        <v>370</v>
      </c>
      <c r="AT473" s="57">
        <v>380</v>
      </c>
      <c r="AU473" s="57"/>
    </row>
    <row r="474" spans="1:47" s="23" customFormat="1">
      <c r="A474" s="52"/>
      <c r="B474" s="52"/>
      <c r="F474" s="54"/>
      <c r="T474" s="55"/>
      <c r="U474" s="54"/>
      <c r="AM474" s="53"/>
    </row>
    <row r="475" spans="1:47" s="23" customFormat="1">
      <c r="A475" s="52"/>
      <c r="B475" s="52"/>
      <c r="F475" s="54"/>
      <c r="T475" s="55"/>
      <c r="U475" s="54"/>
      <c r="AM475" s="53"/>
    </row>
    <row r="476" spans="1:47" s="23" customFormat="1">
      <c r="A476" s="52"/>
      <c r="B476" s="52"/>
      <c r="F476" s="54"/>
      <c r="T476" s="55"/>
      <c r="U476" s="54"/>
      <c r="AM476" s="53"/>
    </row>
    <row r="477" spans="1:47" s="23" customFormat="1">
      <c r="A477" s="52"/>
      <c r="B477" s="52"/>
      <c r="F477" s="54"/>
      <c r="T477" s="55"/>
      <c r="U477" s="54"/>
      <c r="AM477" s="53"/>
    </row>
    <row r="478" spans="1:47" s="23" customFormat="1">
      <c r="A478" s="52"/>
      <c r="B478" s="52"/>
      <c r="F478" s="54"/>
      <c r="T478" s="55"/>
      <c r="U478" s="54"/>
      <c r="AM478" s="53"/>
    </row>
    <row r="479" spans="1:47" s="23" customFormat="1">
      <c r="A479" s="52"/>
      <c r="B479" s="52"/>
      <c r="F479" s="54"/>
      <c r="T479" s="55"/>
      <c r="U479" s="54"/>
      <c r="AM479" s="53"/>
    </row>
    <row r="480" spans="1:47" s="23" customFormat="1">
      <c r="A480" s="52"/>
      <c r="B480" s="52"/>
      <c r="F480" s="54"/>
      <c r="T480" s="55"/>
      <c r="U480" s="54"/>
      <c r="AM480" s="53"/>
    </row>
    <row r="481" spans="1:39" s="23" customFormat="1">
      <c r="A481" s="52"/>
      <c r="B481" s="52"/>
      <c r="F481" s="54"/>
      <c r="T481" s="55"/>
      <c r="U481" s="54"/>
      <c r="AM481" s="53"/>
    </row>
    <row r="482" spans="1:39" s="23" customFormat="1">
      <c r="A482" s="52"/>
      <c r="B482" s="52"/>
      <c r="F482" s="54"/>
      <c r="T482" s="55"/>
      <c r="U482" s="54"/>
      <c r="AM482" s="53"/>
    </row>
    <row r="483" spans="1:39" s="23" customFormat="1">
      <c r="A483" s="52"/>
      <c r="B483" s="52"/>
      <c r="F483" s="54"/>
      <c r="T483" s="55"/>
      <c r="U483" s="54"/>
      <c r="AM483" s="53"/>
    </row>
    <row r="484" spans="1:39" s="23" customFormat="1">
      <c r="A484" s="52"/>
      <c r="B484" s="52"/>
      <c r="F484" s="54"/>
      <c r="T484" s="55"/>
      <c r="U484" s="54"/>
      <c r="AM484" s="53"/>
    </row>
    <row r="485" spans="1:39" s="23" customFormat="1">
      <c r="A485" s="52"/>
      <c r="B485" s="52"/>
      <c r="F485" s="54"/>
      <c r="T485" s="55"/>
      <c r="U485" s="54"/>
      <c r="AM485" s="53"/>
    </row>
    <row r="486" spans="1:39" s="23" customFormat="1">
      <c r="A486" s="52"/>
      <c r="B486" s="52"/>
      <c r="F486" s="54"/>
      <c r="T486" s="55"/>
      <c r="U486" s="54"/>
      <c r="AM486" s="53"/>
    </row>
    <row r="487" spans="1:39" s="23" customFormat="1">
      <c r="A487" s="52"/>
      <c r="B487" s="52"/>
      <c r="F487" s="54"/>
      <c r="T487" s="55"/>
      <c r="U487" s="54"/>
      <c r="AM487" s="53"/>
    </row>
    <row r="488" spans="1:39" s="23" customFormat="1">
      <c r="A488" s="52"/>
      <c r="B488" s="52"/>
      <c r="F488" s="54"/>
      <c r="T488" s="55"/>
      <c r="U488" s="54"/>
      <c r="AM488" s="53"/>
    </row>
    <row r="489" spans="1:39" s="23" customFormat="1">
      <c r="A489" s="52"/>
      <c r="B489" s="52"/>
      <c r="F489" s="54"/>
      <c r="T489" s="55"/>
      <c r="U489" s="54"/>
      <c r="AM489" s="53"/>
    </row>
    <row r="490" spans="1:39" s="23" customFormat="1">
      <c r="A490" s="52"/>
      <c r="B490" s="52"/>
      <c r="F490" s="54"/>
      <c r="T490" s="55"/>
      <c r="U490" s="54"/>
      <c r="AM490" s="53"/>
    </row>
    <row r="491" spans="1:39" s="23" customFormat="1">
      <c r="A491" s="52"/>
      <c r="B491" s="52"/>
      <c r="F491" s="54"/>
      <c r="T491" s="55"/>
      <c r="U491" s="54"/>
      <c r="AM491" s="53"/>
    </row>
    <row r="492" spans="1:39" s="23" customFormat="1">
      <c r="A492" s="52"/>
      <c r="B492" s="52"/>
      <c r="F492" s="54"/>
      <c r="T492" s="55"/>
      <c r="U492" s="54"/>
      <c r="AM492" s="53"/>
    </row>
    <row r="493" spans="1:39" s="23" customFormat="1">
      <c r="A493" s="52"/>
      <c r="B493" s="52"/>
      <c r="F493" s="54"/>
      <c r="T493" s="55"/>
      <c r="U493" s="54"/>
      <c r="AM493" s="53"/>
    </row>
    <row r="494" spans="1:39" s="23" customFormat="1">
      <c r="A494" s="52"/>
      <c r="B494" s="52"/>
      <c r="F494" s="54"/>
      <c r="T494" s="55"/>
      <c r="U494" s="54"/>
      <c r="AM494" s="53"/>
    </row>
    <row r="495" spans="1:39" s="23" customFormat="1">
      <c r="A495" s="52"/>
      <c r="B495" s="52"/>
      <c r="F495" s="54"/>
      <c r="T495" s="55"/>
      <c r="U495" s="54"/>
      <c r="AM495" s="53"/>
    </row>
    <row r="496" spans="1:39" s="23" customFormat="1">
      <c r="A496" s="52"/>
      <c r="B496" s="52"/>
      <c r="F496" s="54"/>
      <c r="T496" s="55"/>
      <c r="U496" s="54"/>
      <c r="AM496" s="53"/>
    </row>
    <row r="497" spans="1:39" s="23" customFormat="1">
      <c r="A497" s="52"/>
      <c r="B497" s="52"/>
      <c r="F497" s="54"/>
      <c r="T497" s="55"/>
      <c r="U497" s="54"/>
      <c r="AM497" s="53"/>
    </row>
    <row r="498" spans="1:39" s="23" customFormat="1">
      <c r="A498" s="52"/>
      <c r="B498" s="52"/>
      <c r="F498" s="54"/>
      <c r="T498" s="55"/>
      <c r="U498" s="54"/>
      <c r="AM498" s="53"/>
    </row>
    <row r="499" spans="1:39" s="23" customFormat="1">
      <c r="A499" s="52"/>
      <c r="B499" s="52"/>
      <c r="F499" s="54"/>
      <c r="T499" s="55"/>
      <c r="U499" s="54"/>
      <c r="AM499" s="53"/>
    </row>
    <row r="500" spans="1:39" s="23" customFormat="1">
      <c r="A500" s="52"/>
      <c r="B500" s="52"/>
      <c r="F500" s="54"/>
      <c r="T500" s="55"/>
      <c r="U500" s="54"/>
      <c r="AM500" s="53"/>
    </row>
    <row r="501" spans="1:39" s="23" customFormat="1">
      <c r="A501" s="52"/>
      <c r="B501" s="52"/>
      <c r="F501" s="54"/>
      <c r="T501" s="55"/>
      <c r="U501" s="54"/>
      <c r="AM501" s="53"/>
    </row>
    <row r="502" spans="1:39" s="23" customFormat="1">
      <c r="A502" s="52"/>
      <c r="B502" s="52"/>
      <c r="F502" s="54"/>
      <c r="T502" s="55"/>
      <c r="U502" s="54"/>
      <c r="AM502" s="53"/>
    </row>
    <row r="503" spans="1:39" s="23" customFormat="1">
      <c r="A503" s="52"/>
      <c r="B503" s="52"/>
      <c r="F503" s="54"/>
      <c r="T503" s="55"/>
      <c r="U503" s="54"/>
      <c r="AM503" s="53"/>
    </row>
    <row r="504" spans="1:39" s="23" customFormat="1">
      <c r="A504" s="52"/>
      <c r="B504" s="52"/>
      <c r="F504" s="54"/>
      <c r="T504" s="55"/>
      <c r="U504" s="54"/>
      <c r="AM504" s="53"/>
    </row>
    <row r="505" spans="1:39" s="23" customFormat="1">
      <c r="A505" s="52"/>
      <c r="B505" s="52"/>
      <c r="F505" s="54"/>
      <c r="T505" s="55"/>
      <c r="U505" s="54"/>
      <c r="AM505" s="53"/>
    </row>
    <row r="506" spans="1:39" s="23" customFormat="1">
      <c r="A506" s="52"/>
      <c r="B506" s="52"/>
      <c r="F506" s="54"/>
      <c r="T506" s="55"/>
      <c r="U506" s="54"/>
      <c r="AM506" s="53"/>
    </row>
    <row r="507" spans="1:39" s="23" customFormat="1">
      <c r="A507" s="52"/>
      <c r="B507" s="52"/>
      <c r="F507" s="54"/>
      <c r="T507" s="55"/>
      <c r="U507" s="54"/>
      <c r="AM507" s="53"/>
    </row>
    <row r="508" spans="1:39" s="23" customFormat="1">
      <c r="A508" s="52"/>
      <c r="B508" s="52"/>
      <c r="F508" s="54"/>
      <c r="T508" s="55"/>
      <c r="U508" s="54"/>
      <c r="AM508" s="53"/>
    </row>
    <row r="509" spans="1:39" s="23" customFormat="1">
      <c r="A509" s="52"/>
      <c r="B509" s="52"/>
      <c r="F509" s="54"/>
      <c r="T509" s="55"/>
      <c r="U509" s="54"/>
      <c r="AM509" s="53"/>
    </row>
    <row r="510" spans="1:39" s="23" customFormat="1">
      <c r="A510" s="52"/>
      <c r="B510" s="52"/>
      <c r="F510" s="54"/>
      <c r="T510" s="55"/>
      <c r="U510" s="54"/>
      <c r="AM510" s="53"/>
    </row>
    <row r="511" spans="1:39" s="23" customFormat="1">
      <c r="A511" s="52"/>
      <c r="B511" s="52"/>
      <c r="F511" s="54"/>
      <c r="T511" s="55"/>
      <c r="U511" s="54"/>
      <c r="AM511" s="53"/>
    </row>
    <row r="512" spans="1:39" s="23" customFormat="1">
      <c r="A512" s="52"/>
      <c r="B512" s="52"/>
      <c r="F512" s="54"/>
      <c r="T512" s="55"/>
      <c r="U512" s="54"/>
      <c r="AM512" s="53"/>
    </row>
    <row r="513" spans="1:39" s="23" customFormat="1">
      <c r="A513" s="52"/>
      <c r="B513" s="52"/>
      <c r="F513" s="54"/>
      <c r="T513" s="55"/>
      <c r="U513" s="54"/>
      <c r="AM513" s="53"/>
    </row>
    <row r="514" spans="1:39" s="23" customFormat="1">
      <c r="A514" s="52"/>
      <c r="B514" s="52"/>
      <c r="F514" s="54"/>
      <c r="T514" s="55"/>
      <c r="U514" s="54"/>
      <c r="AM514" s="53"/>
    </row>
    <row r="515" spans="1:39" s="23" customFormat="1">
      <c r="A515" s="52"/>
      <c r="B515" s="52"/>
      <c r="F515" s="54"/>
      <c r="T515" s="55"/>
      <c r="U515" s="54"/>
      <c r="AM515" s="53"/>
    </row>
    <row r="516" spans="1:39" s="23" customFormat="1">
      <c r="A516" s="52"/>
      <c r="B516" s="52"/>
      <c r="F516" s="54"/>
      <c r="T516" s="55"/>
      <c r="U516" s="54"/>
      <c r="AM516" s="53"/>
    </row>
    <row r="517" spans="1:39" s="23" customFormat="1">
      <c r="A517" s="52"/>
      <c r="B517" s="52"/>
      <c r="F517" s="54"/>
      <c r="T517" s="55"/>
      <c r="U517" s="54"/>
      <c r="AM517" s="53"/>
    </row>
    <row r="518" spans="1:39" s="23" customFormat="1">
      <c r="A518" s="52"/>
      <c r="B518" s="52"/>
      <c r="F518" s="54"/>
      <c r="T518" s="55"/>
      <c r="U518" s="54"/>
      <c r="AM518" s="53"/>
    </row>
    <row r="519" spans="1:39" s="23" customFormat="1">
      <c r="A519" s="52"/>
      <c r="B519" s="52"/>
      <c r="F519" s="54"/>
      <c r="T519" s="55"/>
      <c r="U519" s="54"/>
      <c r="AM519" s="53"/>
    </row>
    <row r="520" spans="1:39" s="23" customFormat="1">
      <c r="A520" s="52"/>
      <c r="B520" s="52"/>
      <c r="F520" s="54"/>
      <c r="T520" s="55"/>
      <c r="U520" s="54"/>
      <c r="AM520" s="53"/>
    </row>
    <row r="521" spans="1:39" s="23" customFormat="1">
      <c r="A521" s="52"/>
      <c r="B521" s="52"/>
      <c r="F521" s="54"/>
      <c r="T521" s="55"/>
      <c r="U521" s="54"/>
      <c r="AM521" s="53"/>
    </row>
    <row r="522" spans="1:39" s="23" customFormat="1">
      <c r="A522" s="52"/>
      <c r="B522" s="52"/>
      <c r="F522" s="54"/>
      <c r="T522" s="55"/>
      <c r="U522" s="54"/>
      <c r="AM522" s="53"/>
    </row>
    <row r="523" spans="1:39" s="23" customFormat="1">
      <c r="A523" s="52"/>
      <c r="B523" s="52"/>
      <c r="F523" s="54"/>
      <c r="T523" s="55"/>
      <c r="U523" s="54"/>
      <c r="AM523" s="53"/>
    </row>
    <row r="524" spans="1:39" s="23" customFormat="1">
      <c r="A524" s="52"/>
      <c r="B524" s="52"/>
      <c r="F524" s="54"/>
      <c r="T524" s="55"/>
      <c r="U524" s="54"/>
      <c r="AM524" s="53"/>
    </row>
    <row r="525" spans="1:39" s="23" customFormat="1">
      <c r="A525" s="52"/>
      <c r="B525" s="52"/>
      <c r="F525" s="54"/>
      <c r="T525" s="55"/>
      <c r="U525" s="54"/>
      <c r="AM525" s="53"/>
    </row>
    <row r="526" spans="1:39" s="23" customFormat="1">
      <c r="A526" s="52"/>
      <c r="B526" s="52"/>
      <c r="F526" s="54"/>
      <c r="T526" s="55"/>
      <c r="U526" s="54"/>
      <c r="AM526" s="53"/>
    </row>
    <row r="527" spans="1:39" s="23" customFormat="1">
      <c r="A527" s="52"/>
      <c r="B527" s="52"/>
      <c r="F527" s="54"/>
      <c r="T527" s="55"/>
      <c r="U527" s="54"/>
      <c r="AM527" s="53"/>
    </row>
    <row r="528" spans="1:39" s="23" customFormat="1">
      <c r="A528" s="52"/>
      <c r="B528" s="52"/>
      <c r="F528" s="54"/>
      <c r="T528" s="55"/>
      <c r="U528" s="54"/>
      <c r="AM528" s="53"/>
    </row>
    <row r="529" spans="1:39" s="23" customFormat="1">
      <c r="A529" s="52"/>
      <c r="B529" s="52"/>
      <c r="F529" s="54"/>
      <c r="T529" s="55"/>
      <c r="U529" s="54"/>
      <c r="AM529" s="53"/>
    </row>
    <row r="530" spans="1:39" s="23" customFormat="1">
      <c r="A530" s="52"/>
      <c r="B530" s="52"/>
      <c r="F530" s="54"/>
      <c r="T530" s="55"/>
      <c r="U530" s="54"/>
      <c r="AM530" s="53"/>
    </row>
    <row r="531" spans="1:39" s="23" customFormat="1">
      <c r="A531" s="52"/>
      <c r="B531" s="52"/>
      <c r="F531" s="54"/>
      <c r="T531" s="55"/>
      <c r="U531" s="54"/>
      <c r="AM531" s="53"/>
    </row>
    <row r="532" spans="1:39" s="23" customFormat="1">
      <c r="A532" s="52"/>
      <c r="B532" s="52"/>
      <c r="F532" s="54"/>
      <c r="T532" s="55"/>
      <c r="U532" s="54"/>
      <c r="AM532" s="53"/>
    </row>
    <row r="533" spans="1:39" s="23" customFormat="1">
      <c r="A533" s="52"/>
      <c r="B533" s="52"/>
      <c r="F533" s="54"/>
      <c r="T533" s="55"/>
      <c r="U533" s="54"/>
      <c r="AM533" s="53"/>
    </row>
    <row r="534" spans="1:39" s="23" customFormat="1">
      <c r="A534" s="52"/>
      <c r="B534" s="52"/>
      <c r="F534" s="54"/>
      <c r="T534" s="55"/>
      <c r="U534" s="54"/>
      <c r="AM534" s="53"/>
    </row>
    <row r="535" spans="1:39" s="23" customFormat="1">
      <c r="A535" s="52"/>
      <c r="B535" s="52"/>
      <c r="F535" s="54"/>
      <c r="T535" s="55"/>
      <c r="U535" s="54"/>
      <c r="AM535" s="53"/>
    </row>
    <row r="536" spans="1:39" s="23" customFormat="1">
      <c r="A536" s="52"/>
      <c r="B536" s="52"/>
      <c r="F536" s="54"/>
      <c r="T536" s="55"/>
      <c r="U536" s="54"/>
      <c r="AM536" s="53"/>
    </row>
    <row r="537" spans="1:39" s="23" customFormat="1">
      <c r="A537" s="52"/>
      <c r="B537" s="52"/>
      <c r="F537" s="54"/>
      <c r="T537" s="55"/>
      <c r="U537" s="54"/>
      <c r="AM537" s="53"/>
    </row>
    <row r="538" spans="1:39" s="23" customFormat="1">
      <c r="A538" s="52"/>
      <c r="B538" s="52"/>
      <c r="F538" s="54"/>
      <c r="T538" s="55"/>
      <c r="U538" s="54"/>
      <c r="AM538" s="53"/>
    </row>
    <row r="539" spans="1:39" s="23" customFormat="1">
      <c r="A539" s="52"/>
      <c r="B539" s="52"/>
      <c r="F539" s="54"/>
      <c r="T539" s="55"/>
      <c r="U539" s="54"/>
      <c r="AM539" s="53"/>
    </row>
    <row r="540" spans="1:39" s="23" customFormat="1">
      <c r="A540" s="52"/>
      <c r="B540" s="52"/>
      <c r="F540" s="54"/>
      <c r="T540" s="55"/>
      <c r="U540" s="54"/>
      <c r="AM540" s="53"/>
    </row>
    <row r="541" spans="1:39" s="23" customFormat="1">
      <c r="A541" s="52"/>
      <c r="B541" s="52"/>
      <c r="F541" s="54"/>
      <c r="T541" s="55"/>
      <c r="U541" s="54"/>
      <c r="AM541" s="53"/>
    </row>
    <row r="542" spans="1:39" s="23" customFormat="1">
      <c r="A542" s="52"/>
      <c r="B542" s="52"/>
      <c r="F542" s="54"/>
      <c r="T542" s="55"/>
      <c r="U542" s="54"/>
      <c r="AM542" s="53"/>
    </row>
    <row r="543" spans="1:39" s="23" customFormat="1">
      <c r="A543" s="52"/>
      <c r="B543" s="52"/>
      <c r="F543" s="54"/>
      <c r="T543" s="55"/>
      <c r="U543" s="54"/>
      <c r="AM543" s="53"/>
    </row>
    <row r="544" spans="1:39" s="23" customFormat="1">
      <c r="A544" s="52"/>
      <c r="B544" s="52"/>
      <c r="F544" s="54"/>
      <c r="T544" s="55"/>
      <c r="U544" s="54"/>
      <c r="AM544" s="53"/>
    </row>
    <row r="545" spans="1:39" s="23" customFormat="1">
      <c r="A545" s="52"/>
      <c r="B545" s="52"/>
      <c r="F545" s="54"/>
      <c r="T545" s="55"/>
      <c r="U545" s="54"/>
      <c r="AM545" s="53"/>
    </row>
    <row r="546" spans="1:39" s="23" customFormat="1">
      <c r="A546" s="52"/>
      <c r="B546" s="52"/>
      <c r="F546" s="54"/>
      <c r="T546" s="55"/>
      <c r="U546" s="54"/>
      <c r="AM546" s="53"/>
    </row>
    <row r="547" spans="1:39" s="23" customFormat="1">
      <c r="A547" s="52"/>
      <c r="B547" s="52"/>
      <c r="F547" s="54"/>
      <c r="T547" s="55"/>
      <c r="U547" s="54"/>
      <c r="AM547" s="53"/>
    </row>
    <row r="548" spans="1:39" s="23" customFormat="1">
      <c r="A548" s="52"/>
      <c r="B548" s="52"/>
      <c r="F548" s="54"/>
      <c r="T548" s="55"/>
      <c r="U548" s="54"/>
      <c r="AM548" s="53"/>
    </row>
    <row r="549" spans="1:39" s="23" customFormat="1">
      <c r="A549" s="52"/>
      <c r="B549" s="52"/>
      <c r="F549" s="54"/>
      <c r="T549" s="55"/>
      <c r="U549" s="54"/>
      <c r="AM549" s="53"/>
    </row>
    <row r="550" spans="1:39" s="23" customFormat="1">
      <c r="A550" s="52"/>
      <c r="B550" s="52"/>
      <c r="F550" s="54"/>
      <c r="T550" s="55"/>
      <c r="U550" s="54"/>
      <c r="AM550" s="53"/>
    </row>
    <row r="551" spans="1:39" s="23" customFormat="1">
      <c r="A551" s="52"/>
      <c r="B551" s="52"/>
      <c r="F551" s="54"/>
      <c r="T551" s="55"/>
      <c r="U551" s="54"/>
      <c r="AM551" s="53"/>
    </row>
    <row r="552" spans="1:39" s="23" customFormat="1">
      <c r="A552" s="52"/>
      <c r="B552" s="52"/>
      <c r="F552" s="54"/>
      <c r="T552" s="55"/>
      <c r="U552" s="54"/>
      <c r="AM552" s="53"/>
    </row>
    <row r="553" spans="1:39" s="23" customFormat="1">
      <c r="A553" s="52"/>
      <c r="B553" s="52"/>
      <c r="F553" s="54"/>
      <c r="T553" s="55"/>
      <c r="U553" s="54"/>
      <c r="AM553" s="53"/>
    </row>
    <row r="554" spans="1:39" s="23" customFormat="1">
      <c r="A554" s="52"/>
      <c r="B554" s="52"/>
      <c r="F554" s="54"/>
      <c r="T554" s="55"/>
      <c r="U554" s="54"/>
      <c r="AM554" s="53"/>
    </row>
    <row r="555" spans="1:39" s="23" customFormat="1">
      <c r="A555" s="52"/>
      <c r="B555" s="52"/>
      <c r="F555" s="54"/>
      <c r="T555" s="55"/>
      <c r="U555" s="54"/>
      <c r="AM555" s="53"/>
    </row>
    <row r="556" spans="1:39" s="23" customFormat="1">
      <c r="A556" s="52"/>
      <c r="B556" s="52"/>
      <c r="F556" s="54"/>
      <c r="T556" s="55"/>
      <c r="U556" s="54"/>
      <c r="AM556" s="53"/>
    </row>
    <row r="557" spans="1:39" s="23" customFormat="1">
      <c r="A557" s="52"/>
      <c r="B557" s="52"/>
      <c r="F557" s="54"/>
      <c r="T557" s="55"/>
      <c r="U557" s="54"/>
      <c r="AM557" s="53"/>
    </row>
    <row r="558" spans="1:39" s="23" customFormat="1">
      <c r="A558" s="52"/>
      <c r="B558" s="52"/>
      <c r="F558" s="54"/>
      <c r="T558" s="55"/>
      <c r="U558" s="54"/>
      <c r="AM558" s="53"/>
    </row>
    <row r="559" spans="1:39" s="23" customFormat="1">
      <c r="A559" s="52"/>
      <c r="B559" s="52"/>
      <c r="F559" s="54"/>
      <c r="T559" s="55"/>
      <c r="U559" s="54"/>
      <c r="AM559" s="53"/>
    </row>
    <row r="560" spans="1:39" s="23" customFormat="1">
      <c r="A560" s="52"/>
      <c r="B560" s="52"/>
      <c r="F560" s="54"/>
      <c r="T560" s="55"/>
      <c r="U560" s="54"/>
      <c r="AM560" s="53"/>
    </row>
    <row r="561" spans="1:39" s="23" customFormat="1">
      <c r="A561" s="52"/>
      <c r="B561" s="52"/>
      <c r="F561" s="54"/>
      <c r="T561" s="55"/>
      <c r="U561" s="54"/>
      <c r="AM561" s="53"/>
    </row>
    <row r="562" spans="1:39" s="23" customFormat="1">
      <c r="A562" s="52"/>
      <c r="B562" s="52"/>
      <c r="F562" s="54"/>
      <c r="T562" s="55"/>
      <c r="U562" s="54"/>
      <c r="AM562" s="53"/>
    </row>
    <row r="563" spans="1:39" s="23" customFormat="1">
      <c r="A563" s="52"/>
      <c r="B563" s="52"/>
      <c r="F563" s="54"/>
      <c r="T563" s="55"/>
      <c r="U563" s="54"/>
      <c r="AM563" s="53"/>
    </row>
    <row r="564" spans="1:39" s="23" customFormat="1">
      <c r="A564" s="52"/>
      <c r="B564" s="52"/>
      <c r="F564" s="54"/>
      <c r="T564" s="55"/>
      <c r="U564" s="54"/>
      <c r="AM564" s="53"/>
    </row>
    <row r="565" spans="1:39" s="23" customFormat="1">
      <c r="A565" s="52"/>
      <c r="B565" s="52"/>
      <c r="F565" s="54"/>
      <c r="T565" s="55"/>
      <c r="U565" s="54"/>
      <c r="AM565" s="53"/>
    </row>
    <row r="566" spans="1:39" s="23" customFormat="1">
      <c r="A566" s="52"/>
      <c r="B566" s="52"/>
      <c r="F566" s="54"/>
      <c r="T566" s="55"/>
      <c r="U566" s="54"/>
      <c r="AM566" s="53"/>
    </row>
    <row r="567" spans="1:39" s="23" customFormat="1">
      <c r="A567" s="52"/>
      <c r="B567" s="52"/>
      <c r="F567" s="54"/>
      <c r="T567" s="55"/>
      <c r="U567" s="54"/>
      <c r="AM567" s="53"/>
    </row>
    <row r="568" spans="1:39" s="23" customFormat="1">
      <c r="A568" s="52"/>
      <c r="B568" s="52"/>
      <c r="F568" s="54"/>
      <c r="T568" s="55"/>
      <c r="U568" s="54"/>
      <c r="AM568" s="53"/>
    </row>
    <row r="569" spans="1:39" s="23" customFormat="1">
      <c r="A569" s="52"/>
      <c r="B569" s="52"/>
      <c r="F569" s="54"/>
      <c r="T569" s="55"/>
      <c r="U569" s="54"/>
      <c r="AM569" s="53"/>
    </row>
    <row r="570" spans="1:39" s="23" customFormat="1">
      <c r="A570" s="52"/>
      <c r="B570" s="52"/>
      <c r="F570" s="54"/>
      <c r="T570" s="55"/>
      <c r="U570" s="54"/>
      <c r="AM570" s="53"/>
    </row>
    <row r="571" spans="1:39" s="23" customFormat="1">
      <c r="A571" s="52"/>
      <c r="B571" s="52"/>
      <c r="F571" s="54"/>
      <c r="T571" s="55"/>
      <c r="U571" s="54"/>
      <c r="AM571" s="53"/>
    </row>
    <row r="572" spans="1:39" s="23" customFormat="1">
      <c r="A572" s="52"/>
      <c r="B572" s="52"/>
      <c r="F572" s="54"/>
      <c r="T572" s="55"/>
      <c r="U572" s="54"/>
      <c r="AM572" s="53"/>
    </row>
    <row r="573" spans="1:39" s="23" customFormat="1">
      <c r="A573" s="52"/>
      <c r="B573" s="52"/>
      <c r="F573" s="54"/>
      <c r="T573" s="55"/>
      <c r="U573" s="54"/>
      <c r="AM573" s="53"/>
    </row>
    <row r="574" spans="1:39" s="23" customFormat="1">
      <c r="A574" s="52"/>
      <c r="B574" s="52"/>
      <c r="F574" s="54"/>
      <c r="T574" s="55"/>
      <c r="U574" s="54"/>
      <c r="AM574" s="53"/>
    </row>
    <row r="575" spans="1:39" s="23" customFormat="1">
      <c r="A575" s="52"/>
      <c r="B575" s="52"/>
      <c r="F575" s="54"/>
      <c r="T575" s="55"/>
      <c r="U575" s="54"/>
      <c r="AM575" s="53"/>
    </row>
    <row r="576" spans="1:39" s="23" customFormat="1">
      <c r="A576" s="52"/>
      <c r="B576" s="52"/>
      <c r="F576" s="54"/>
      <c r="T576" s="55"/>
      <c r="U576" s="54"/>
      <c r="AM576" s="53"/>
    </row>
    <row r="577" spans="1:39" s="23" customFormat="1">
      <c r="A577" s="52"/>
      <c r="B577" s="52"/>
      <c r="F577" s="54"/>
      <c r="T577" s="55"/>
      <c r="U577" s="54"/>
      <c r="AM577" s="53"/>
    </row>
    <row r="578" spans="1:39" s="23" customFormat="1">
      <c r="A578" s="52"/>
      <c r="B578" s="52"/>
      <c r="F578" s="54"/>
      <c r="T578" s="55"/>
      <c r="U578" s="54"/>
      <c r="AM578" s="53"/>
    </row>
    <row r="579" spans="1:39" s="23" customFormat="1">
      <c r="A579" s="52"/>
      <c r="B579" s="52"/>
      <c r="F579" s="54"/>
      <c r="T579" s="55"/>
      <c r="U579" s="54"/>
      <c r="AM579" s="53"/>
    </row>
    <row r="580" spans="1:39" s="23" customFormat="1">
      <c r="A580" s="52"/>
      <c r="B580" s="52"/>
      <c r="F580" s="54"/>
      <c r="T580" s="55"/>
      <c r="U580" s="54"/>
      <c r="AM580" s="53"/>
    </row>
    <row r="581" spans="1:39" s="23" customFormat="1">
      <c r="A581" s="52"/>
      <c r="B581" s="52"/>
      <c r="F581" s="54"/>
      <c r="T581" s="55"/>
      <c r="U581" s="54"/>
      <c r="AM581" s="53"/>
    </row>
    <row r="582" spans="1:39" s="23" customFormat="1">
      <c r="A582" s="52"/>
      <c r="B582" s="52"/>
      <c r="F582" s="54"/>
      <c r="T582" s="55"/>
      <c r="U582" s="54"/>
      <c r="AM582" s="53"/>
    </row>
    <row r="583" spans="1:39" s="23" customFormat="1">
      <c r="A583" s="52"/>
      <c r="B583" s="52"/>
      <c r="F583" s="54"/>
      <c r="T583" s="55"/>
      <c r="U583" s="54"/>
      <c r="AM583" s="53"/>
    </row>
    <row r="584" spans="1:39" s="23" customFormat="1">
      <c r="A584" s="52"/>
      <c r="B584" s="52"/>
      <c r="F584" s="54"/>
      <c r="T584" s="55"/>
      <c r="U584" s="54"/>
      <c r="AM584" s="53"/>
    </row>
    <row r="585" spans="1:39" s="23" customFormat="1">
      <c r="A585" s="52"/>
      <c r="B585" s="52"/>
      <c r="F585" s="54"/>
      <c r="T585" s="55"/>
      <c r="U585" s="54"/>
      <c r="AM585" s="53"/>
    </row>
    <row r="586" spans="1:39" s="23" customFormat="1">
      <c r="A586" s="52"/>
      <c r="B586" s="52"/>
      <c r="F586" s="54"/>
      <c r="T586" s="55"/>
      <c r="U586" s="54"/>
      <c r="AM586" s="53"/>
    </row>
    <row r="587" spans="1:39" s="23" customFormat="1">
      <c r="A587" s="52"/>
      <c r="B587" s="52"/>
      <c r="F587" s="54"/>
      <c r="T587" s="55"/>
      <c r="U587" s="54"/>
      <c r="AM587" s="53"/>
    </row>
    <row r="588" spans="1:39" s="23" customFormat="1">
      <c r="A588" s="52"/>
      <c r="B588" s="52"/>
      <c r="F588" s="54"/>
      <c r="T588" s="55"/>
      <c r="U588" s="54"/>
      <c r="AM588" s="53"/>
    </row>
    <row r="589" spans="1:39" s="23" customFormat="1">
      <c r="A589" s="52"/>
      <c r="B589" s="52"/>
      <c r="F589" s="54"/>
      <c r="T589" s="55"/>
      <c r="U589" s="54"/>
      <c r="AM589" s="53"/>
    </row>
    <row r="590" spans="1:39" s="23" customFormat="1">
      <c r="A590" s="52"/>
      <c r="B590" s="52"/>
      <c r="F590" s="54"/>
      <c r="T590" s="55"/>
      <c r="U590" s="54"/>
      <c r="AM590" s="53"/>
    </row>
    <row r="591" spans="1:39" s="23" customFormat="1">
      <c r="A591" s="52"/>
      <c r="B591" s="52"/>
      <c r="F591" s="54"/>
      <c r="T591" s="55"/>
      <c r="U591" s="54"/>
      <c r="AM591" s="53"/>
    </row>
    <row r="592" spans="1:39" s="23" customFormat="1">
      <c r="A592" s="52"/>
      <c r="B592" s="52"/>
      <c r="F592" s="54"/>
      <c r="T592" s="55"/>
      <c r="U592" s="54"/>
      <c r="AM592" s="53"/>
    </row>
    <row r="593" spans="1:39" s="23" customFormat="1">
      <c r="A593" s="52"/>
      <c r="B593" s="52"/>
      <c r="F593" s="54"/>
      <c r="T593" s="55"/>
      <c r="U593" s="54"/>
      <c r="AM593" s="53"/>
    </row>
    <row r="594" spans="1:39" s="23" customFormat="1">
      <c r="A594" s="52"/>
      <c r="B594" s="52"/>
      <c r="F594" s="54"/>
      <c r="T594" s="55"/>
      <c r="U594" s="54"/>
      <c r="AM594" s="53"/>
    </row>
    <row r="595" spans="1:39" s="23" customFormat="1">
      <c r="A595" s="52"/>
      <c r="B595" s="52"/>
      <c r="F595" s="54"/>
      <c r="T595" s="55"/>
      <c r="U595" s="54"/>
      <c r="AM595" s="53"/>
    </row>
    <row r="596" spans="1:39" s="23" customFormat="1">
      <c r="A596" s="52"/>
      <c r="B596" s="52"/>
      <c r="F596" s="54"/>
      <c r="T596" s="55"/>
      <c r="U596" s="54"/>
      <c r="AM596" s="53"/>
    </row>
    <row r="597" spans="1:39" s="23" customFormat="1">
      <c r="A597" s="52"/>
      <c r="B597" s="52"/>
      <c r="F597" s="54"/>
      <c r="T597" s="55"/>
      <c r="U597" s="54"/>
      <c r="AM597" s="53"/>
    </row>
    <row r="598" spans="1:39" s="23" customFormat="1">
      <c r="A598" s="52"/>
      <c r="B598" s="52"/>
      <c r="F598" s="54"/>
      <c r="T598" s="55"/>
      <c r="U598" s="54"/>
      <c r="AM598" s="53"/>
    </row>
    <row r="599" spans="1:39" s="23" customFormat="1">
      <c r="A599" s="52"/>
      <c r="B599" s="52"/>
      <c r="F599" s="54"/>
      <c r="T599" s="55"/>
      <c r="U599" s="54"/>
      <c r="AM599" s="53"/>
    </row>
    <row r="600" spans="1:39" s="23" customFormat="1">
      <c r="A600" s="52"/>
      <c r="B600" s="52"/>
      <c r="F600" s="54"/>
      <c r="T600" s="55"/>
      <c r="U600" s="54"/>
      <c r="AM600" s="53"/>
    </row>
    <row r="601" spans="1:39" s="23" customFormat="1">
      <c r="A601" s="52"/>
      <c r="B601" s="52"/>
      <c r="F601" s="54"/>
      <c r="T601" s="55"/>
      <c r="U601" s="54"/>
      <c r="AM601" s="53"/>
    </row>
    <row r="602" spans="1:39" s="23" customFormat="1">
      <c r="A602" s="52"/>
      <c r="B602" s="52"/>
      <c r="F602" s="54"/>
      <c r="T602" s="55"/>
      <c r="U602" s="54"/>
      <c r="AM602" s="53"/>
    </row>
    <row r="603" spans="1:39" s="23" customFormat="1">
      <c r="A603" s="52"/>
      <c r="B603" s="52"/>
      <c r="F603" s="54"/>
      <c r="T603" s="55"/>
      <c r="U603" s="54"/>
      <c r="AM603" s="53"/>
    </row>
    <row r="604" spans="1:39" s="23" customFormat="1">
      <c r="A604" s="52"/>
      <c r="B604" s="52"/>
      <c r="F604" s="54"/>
      <c r="T604" s="55"/>
      <c r="U604" s="54"/>
      <c r="AM604" s="53"/>
    </row>
    <row r="605" spans="1:39" s="23" customFormat="1">
      <c r="A605" s="52"/>
      <c r="B605" s="52"/>
      <c r="F605" s="54"/>
      <c r="T605" s="55"/>
      <c r="U605" s="54"/>
      <c r="AM605" s="53"/>
    </row>
    <row r="606" spans="1:39" s="23" customFormat="1">
      <c r="A606" s="52"/>
      <c r="B606" s="52"/>
      <c r="F606" s="54"/>
      <c r="T606" s="55"/>
      <c r="U606" s="54"/>
      <c r="AM606" s="53"/>
    </row>
    <row r="607" spans="1:39" s="23" customFormat="1">
      <c r="A607" s="52"/>
      <c r="B607" s="52"/>
      <c r="F607" s="54"/>
      <c r="T607" s="55"/>
      <c r="U607" s="54"/>
      <c r="AM607" s="53"/>
    </row>
    <row r="608" spans="1:39" s="23" customFormat="1">
      <c r="A608" s="52"/>
      <c r="B608" s="52"/>
      <c r="F608" s="54"/>
      <c r="T608" s="55"/>
      <c r="U608" s="54"/>
      <c r="AM608" s="53"/>
    </row>
    <row r="609" spans="1:39" s="23" customFormat="1">
      <c r="A609" s="52"/>
      <c r="B609" s="52"/>
      <c r="F609" s="54"/>
      <c r="T609" s="55"/>
      <c r="U609" s="54"/>
      <c r="AM609" s="53"/>
    </row>
    <row r="610" spans="1:39" s="23" customFormat="1">
      <c r="A610" s="52"/>
      <c r="B610" s="52"/>
      <c r="F610" s="54"/>
      <c r="T610" s="55"/>
      <c r="U610" s="54"/>
      <c r="AM610" s="53"/>
    </row>
    <row r="611" spans="1:39" s="23" customFormat="1">
      <c r="A611" s="52"/>
      <c r="B611" s="52"/>
      <c r="F611" s="54"/>
      <c r="T611" s="55"/>
      <c r="U611" s="54"/>
      <c r="AM611" s="53"/>
    </row>
    <row r="612" spans="1:39" s="23" customFormat="1">
      <c r="A612" s="52"/>
      <c r="B612" s="52"/>
      <c r="F612" s="54"/>
      <c r="T612" s="55"/>
      <c r="U612" s="54"/>
      <c r="AM612" s="53"/>
    </row>
    <row r="613" spans="1:39" s="23" customFormat="1">
      <c r="A613" s="52"/>
      <c r="B613" s="52"/>
      <c r="F613" s="54"/>
      <c r="T613" s="55"/>
      <c r="U613" s="54"/>
      <c r="AM613" s="53"/>
    </row>
    <row r="614" spans="1:39" s="23" customFormat="1">
      <c r="A614" s="52"/>
      <c r="B614" s="52"/>
      <c r="F614" s="54"/>
      <c r="T614" s="55"/>
      <c r="U614" s="54"/>
      <c r="AM614" s="53"/>
    </row>
    <row r="615" spans="1:39" s="23" customFormat="1">
      <c r="A615" s="52"/>
      <c r="B615" s="52"/>
      <c r="F615" s="54"/>
      <c r="T615" s="55"/>
      <c r="U615" s="54"/>
      <c r="AM615" s="53"/>
    </row>
    <row r="616" spans="1:39" s="23" customFormat="1">
      <c r="A616" s="52"/>
      <c r="B616" s="52"/>
      <c r="F616" s="54"/>
      <c r="T616" s="55"/>
      <c r="U616" s="54"/>
      <c r="AM616" s="53"/>
    </row>
    <row r="617" spans="1:39" s="23" customFormat="1">
      <c r="A617" s="52"/>
      <c r="B617" s="52"/>
      <c r="F617" s="54"/>
      <c r="T617" s="55"/>
      <c r="U617" s="54"/>
      <c r="AM617" s="53"/>
    </row>
    <row r="618" spans="1:39" s="23" customFormat="1">
      <c r="A618" s="52"/>
      <c r="B618" s="52"/>
      <c r="F618" s="54"/>
      <c r="T618" s="55"/>
      <c r="U618" s="54"/>
      <c r="AM618" s="53"/>
    </row>
    <row r="619" spans="1:39" s="23" customFormat="1">
      <c r="A619" s="52"/>
      <c r="B619" s="52"/>
      <c r="F619" s="54"/>
      <c r="T619" s="55"/>
      <c r="U619" s="54"/>
      <c r="AM619" s="53"/>
    </row>
    <row r="620" spans="1:39" s="23" customFormat="1">
      <c r="A620" s="52"/>
      <c r="B620" s="52"/>
      <c r="F620" s="54"/>
      <c r="T620" s="55"/>
      <c r="U620" s="54"/>
      <c r="AM620" s="53"/>
    </row>
    <row r="621" spans="1:39" s="23" customFormat="1">
      <c r="A621" s="52"/>
      <c r="B621" s="52"/>
      <c r="F621" s="54"/>
      <c r="T621" s="55"/>
      <c r="U621" s="54"/>
      <c r="AM621" s="53"/>
    </row>
    <row r="622" spans="1:39" s="23" customFormat="1">
      <c r="A622" s="52"/>
      <c r="B622" s="52"/>
      <c r="F622" s="54"/>
      <c r="T622" s="55"/>
      <c r="U622" s="54"/>
      <c r="AM622" s="53"/>
    </row>
    <row r="623" spans="1:39" s="23" customFormat="1">
      <c r="A623" s="52"/>
      <c r="B623" s="52"/>
      <c r="F623" s="54"/>
      <c r="T623" s="55"/>
      <c r="U623" s="54"/>
      <c r="AM623" s="53"/>
    </row>
    <row r="624" spans="1:39" s="23" customFormat="1">
      <c r="A624" s="52"/>
      <c r="B624" s="52"/>
      <c r="F624" s="54"/>
      <c r="T624" s="55"/>
      <c r="U624" s="54"/>
      <c r="AM624" s="53"/>
    </row>
    <row r="625" spans="1:39" s="23" customFormat="1">
      <c r="A625" s="52"/>
      <c r="B625" s="52"/>
      <c r="F625" s="54"/>
      <c r="T625" s="55"/>
      <c r="U625" s="54"/>
      <c r="AM625" s="53"/>
    </row>
    <row r="626" spans="1:39" s="23" customFormat="1">
      <c r="A626" s="52"/>
      <c r="B626" s="52"/>
      <c r="F626" s="54"/>
      <c r="T626" s="55"/>
      <c r="U626" s="54"/>
      <c r="AM626" s="53"/>
    </row>
    <row r="627" spans="1:39" s="23" customFormat="1">
      <c r="A627" s="52"/>
      <c r="B627" s="52"/>
      <c r="F627" s="54"/>
      <c r="T627" s="55"/>
      <c r="U627" s="54"/>
      <c r="AM627" s="53"/>
    </row>
    <row r="628" spans="1:39" s="23" customFormat="1">
      <c r="A628" s="52"/>
      <c r="B628" s="52"/>
      <c r="F628" s="54"/>
      <c r="T628" s="55"/>
      <c r="U628" s="54"/>
      <c r="AM628" s="53"/>
    </row>
    <row r="629" spans="1:39" s="23" customFormat="1">
      <c r="A629" s="52"/>
      <c r="B629" s="52"/>
      <c r="F629" s="54"/>
      <c r="T629" s="55"/>
      <c r="U629" s="54"/>
      <c r="AM629" s="53"/>
    </row>
    <row r="630" spans="1:39" s="23" customFormat="1">
      <c r="A630" s="52"/>
      <c r="B630" s="52"/>
      <c r="F630" s="54"/>
      <c r="T630" s="55"/>
      <c r="U630" s="54"/>
      <c r="AM630" s="53"/>
    </row>
    <row r="631" spans="1:39" s="23" customFormat="1">
      <c r="A631" s="52"/>
      <c r="B631" s="52"/>
      <c r="F631" s="54"/>
      <c r="T631" s="55"/>
      <c r="U631" s="54"/>
      <c r="AM631" s="53"/>
    </row>
    <row r="632" spans="1:39" s="23" customFormat="1">
      <c r="A632" s="52"/>
      <c r="B632" s="52"/>
      <c r="F632" s="54"/>
      <c r="T632" s="55"/>
      <c r="U632" s="54"/>
      <c r="AM632" s="53"/>
    </row>
    <row r="633" spans="1:39" s="23" customFormat="1">
      <c r="A633" s="52"/>
      <c r="B633" s="52"/>
      <c r="F633" s="54"/>
      <c r="T633" s="55"/>
      <c r="U633" s="54"/>
      <c r="AM633" s="53"/>
    </row>
    <row r="634" spans="1:39" s="23" customFormat="1">
      <c r="A634" s="52"/>
      <c r="B634" s="52"/>
      <c r="F634" s="54"/>
      <c r="T634" s="55"/>
      <c r="U634" s="54"/>
      <c r="AM634" s="53"/>
    </row>
    <row r="635" spans="1:39" s="23" customFormat="1">
      <c r="A635" s="52"/>
      <c r="B635" s="52"/>
      <c r="F635" s="54"/>
      <c r="T635" s="55"/>
      <c r="U635" s="54"/>
      <c r="AM635" s="53"/>
    </row>
    <row r="636" spans="1:39" s="23" customFormat="1">
      <c r="A636" s="52"/>
      <c r="B636" s="52"/>
      <c r="F636" s="54"/>
      <c r="T636" s="55"/>
      <c r="U636" s="54"/>
      <c r="AM636" s="53"/>
    </row>
    <row r="637" spans="1:39" s="23" customFormat="1">
      <c r="A637" s="52"/>
      <c r="B637" s="52"/>
      <c r="F637" s="54"/>
      <c r="T637" s="55"/>
      <c r="U637" s="54"/>
      <c r="AM637" s="53"/>
    </row>
    <row r="638" spans="1:39" s="23" customFormat="1">
      <c r="A638" s="52"/>
      <c r="B638" s="52"/>
      <c r="F638" s="54"/>
      <c r="T638" s="55"/>
      <c r="U638" s="54"/>
      <c r="AM638" s="53"/>
    </row>
    <row r="639" spans="1:39" s="23" customFormat="1">
      <c r="A639" s="52"/>
      <c r="B639" s="52"/>
      <c r="F639" s="54"/>
      <c r="T639" s="55"/>
      <c r="U639" s="54"/>
      <c r="AM639" s="53"/>
    </row>
    <row r="640" spans="1:39" s="23" customFormat="1">
      <c r="A640" s="52"/>
      <c r="B640" s="52"/>
      <c r="F640" s="54"/>
      <c r="T640" s="55"/>
      <c r="U640" s="54"/>
      <c r="AM640" s="53"/>
    </row>
    <row r="641" spans="1:39" s="23" customFormat="1">
      <c r="A641" s="52"/>
      <c r="B641" s="52"/>
      <c r="F641" s="54"/>
      <c r="T641" s="55"/>
      <c r="U641" s="54"/>
      <c r="AM641" s="53"/>
    </row>
    <row r="642" spans="1:39" s="23" customFormat="1">
      <c r="A642" s="52"/>
      <c r="B642" s="52"/>
      <c r="F642" s="54"/>
      <c r="T642" s="55"/>
      <c r="U642" s="54"/>
      <c r="AM642" s="53"/>
    </row>
    <row r="643" spans="1:39" s="23" customFormat="1">
      <c r="A643" s="52"/>
      <c r="B643" s="52"/>
      <c r="F643" s="54"/>
      <c r="T643" s="55"/>
      <c r="U643" s="54"/>
      <c r="AM643" s="53"/>
    </row>
    <row r="644" spans="1:39" s="23" customFormat="1">
      <c r="A644" s="52"/>
      <c r="B644" s="52"/>
      <c r="F644" s="54"/>
      <c r="T644" s="55"/>
      <c r="U644" s="54"/>
      <c r="AM644" s="53"/>
    </row>
    <row r="645" spans="1:39" s="23" customFormat="1">
      <c r="A645" s="52"/>
      <c r="B645" s="52"/>
      <c r="F645" s="54"/>
      <c r="T645" s="55"/>
      <c r="U645" s="54"/>
      <c r="AM645" s="53"/>
    </row>
    <row r="646" spans="1:39" s="23" customFormat="1">
      <c r="A646" s="52"/>
      <c r="B646" s="52"/>
      <c r="F646" s="54"/>
      <c r="T646" s="55"/>
      <c r="U646" s="54"/>
      <c r="AM646" s="53"/>
    </row>
    <row r="647" spans="1:39" s="23" customFormat="1">
      <c r="A647" s="52"/>
      <c r="B647" s="52"/>
      <c r="F647" s="54"/>
      <c r="T647" s="55"/>
      <c r="U647" s="54"/>
      <c r="AM647" s="53"/>
    </row>
    <row r="648" spans="1:39" s="23" customFormat="1">
      <c r="A648" s="52"/>
      <c r="B648" s="52"/>
      <c r="F648" s="54"/>
      <c r="T648" s="55"/>
      <c r="U648" s="54"/>
      <c r="AM648" s="53"/>
    </row>
    <row r="649" spans="1:39" s="23" customFormat="1">
      <c r="A649" s="52"/>
      <c r="B649" s="52"/>
      <c r="F649" s="54"/>
      <c r="T649" s="55"/>
      <c r="U649" s="54"/>
      <c r="AM649" s="53"/>
    </row>
    <row r="650" spans="1:39" s="23" customFormat="1">
      <c r="A650" s="52"/>
      <c r="B650" s="52"/>
      <c r="F650" s="54"/>
      <c r="T650" s="55"/>
      <c r="U650" s="54"/>
      <c r="AM650" s="53"/>
    </row>
    <row r="651" spans="1:39" s="23" customFormat="1">
      <c r="A651" s="52"/>
      <c r="B651" s="52"/>
      <c r="F651" s="54"/>
      <c r="T651" s="55"/>
      <c r="U651" s="54"/>
      <c r="AM651" s="53"/>
    </row>
    <row r="652" spans="1:39" s="23" customFormat="1">
      <c r="A652" s="52"/>
      <c r="B652" s="52"/>
      <c r="F652" s="54"/>
      <c r="T652" s="55"/>
      <c r="U652" s="54"/>
      <c r="AM652" s="53"/>
    </row>
    <row r="653" spans="1:39" s="23" customFormat="1">
      <c r="A653" s="52"/>
      <c r="B653" s="52"/>
      <c r="F653" s="54"/>
      <c r="T653" s="55"/>
      <c r="U653" s="54"/>
      <c r="AM653" s="53"/>
    </row>
    <row r="654" spans="1:39" s="23" customFormat="1">
      <c r="A654" s="52"/>
      <c r="B654" s="52"/>
      <c r="F654" s="54"/>
      <c r="T654" s="55"/>
      <c r="U654" s="54"/>
      <c r="AM654" s="53"/>
    </row>
    <row r="655" spans="1:39" s="23" customFormat="1">
      <c r="A655" s="52"/>
      <c r="B655" s="52"/>
      <c r="F655" s="54"/>
      <c r="T655" s="55"/>
      <c r="U655" s="54"/>
      <c r="AM655" s="53"/>
    </row>
    <row r="656" spans="1:39" s="23" customFormat="1">
      <c r="A656" s="52"/>
      <c r="B656" s="52"/>
      <c r="F656" s="54"/>
      <c r="T656" s="55"/>
      <c r="U656" s="54"/>
      <c r="AM656" s="53"/>
    </row>
    <row r="657" spans="1:39" s="23" customFormat="1">
      <c r="A657" s="52"/>
      <c r="B657" s="52"/>
      <c r="F657" s="54"/>
      <c r="T657" s="55"/>
      <c r="U657" s="54"/>
      <c r="AM657" s="53"/>
    </row>
    <row r="658" spans="1:39" s="23" customFormat="1">
      <c r="A658" s="52"/>
      <c r="B658" s="52"/>
      <c r="F658" s="54"/>
      <c r="T658" s="55"/>
      <c r="U658" s="54"/>
      <c r="AM658" s="53"/>
    </row>
    <row r="659" spans="1:39" s="23" customFormat="1">
      <c r="A659" s="52"/>
      <c r="B659" s="52"/>
      <c r="F659" s="54"/>
      <c r="T659" s="55"/>
      <c r="U659" s="54"/>
      <c r="AM659" s="53"/>
    </row>
    <row r="660" spans="1:39" s="23" customFormat="1">
      <c r="A660" s="52"/>
      <c r="B660" s="52"/>
      <c r="F660" s="54"/>
      <c r="T660" s="55"/>
      <c r="U660" s="54"/>
      <c r="AM660" s="53"/>
    </row>
    <row r="661" spans="1:39" s="23" customFormat="1">
      <c r="A661" s="52"/>
      <c r="B661" s="52"/>
      <c r="F661" s="54"/>
      <c r="T661" s="55"/>
      <c r="U661" s="54"/>
      <c r="AM661" s="53"/>
    </row>
    <row r="662" spans="1:39" s="23" customFormat="1">
      <c r="A662" s="52"/>
      <c r="B662" s="52"/>
      <c r="F662" s="54"/>
      <c r="T662" s="55"/>
      <c r="U662" s="54"/>
      <c r="AM662" s="53"/>
    </row>
    <row r="663" spans="1:39" s="23" customFormat="1">
      <c r="A663" s="52"/>
      <c r="B663" s="52"/>
      <c r="F663" s="54"/>
      <c r="T663" s="55"/>
      <c r="U663" s="54"/>
      <c r="AM663" s="53"/>
    </row>
    <row r="664" spans="1:39" s="23" customFormat="1">
      <c r="A664" s="52"/>
      <c r="B664" s="52"/>
      <c r="F664" s="54"/>
      <c r="T664" s="55"/>
      <c r="U664" s="54"/>
      <c r="AM664" s="53"/>
    </row>
    <row r="665" spans="1:39" s="23" customFormat="1">
      <c r="A665" s="52"/>
      <c r="B665" s="52"/>
      <c r="F665" s="54"/>
      <c r="T665" s="55"/>
      <c r="U665" s="54"/>
      <c r="AM665" s="53"/>
    </row>
    <row r="666" spans="1:39" s="23" customFormat="1">
      <c r="A666" s="52"/>
      <c r="B666" s="52"/>
      <c r="F666" s="54"/>
      <c r="T666" s="55"/>
      <c r="U666" s="54"/>
      <c r="AM666" s="53"/>
    </row>
    <row r="667" spans="1:39" s="23" customFormat="1">
      <c r="A667" s="52"/>
      <c r="B667" s="52"/>
      <c r="F667" s="54"/>
      <c r="T667" s="55"/>
      <c r="U667" s="54"/>
      <c r="AM667" s="53"/>
    </row>
    <row r="668" spans="1:39" s="23" customFormat="1">
      <c r="A668" s="52"/>
      <c r="B668" s="52"/>
      <c r="F668" s="54"/>
      <c r="T668" s="55"/>
      <c r="U668" s="54"/>
      <c r="AM668" s="53"/>
    </row>
    <row r="669" spans="1:39" s="23" customFormat="1">
      <c r="A669" s="52"/>
      <c r="B669" s="52"/>
      <c r="F669" s="54"/>
      <c r="T669" s="55"/>
      <c r="U669" s="54"/>
      <c r="AM669" s="53"/>
    </row>
    <row r="670" spans="1:39" s="23" customFormat="1">
      <c r="A670" s="52"/>
      <c r="B670" s="52"/>
      <c r="F670" s="54"/>
      <c r="T670" s="55"/>
      <c r="U670" s="54"/>
      <c r="AM670" s="53"/>
    </row>
    <row r="671" spans="1:39" s="23" customFormat="1">
      <c r="A671" s="52"/>
      <c r="B671" s="52"/>
      <c r="F671" s="54"/>
      <c r="T671" s="55"/>
      <c r="U671" s="54"/>
      <c r="AM671" s="53"/>
    </row>
    <row r="672" spans="1:39" s="23" customFormat="1">
      <c r="A672" s="52"/>
      <c r="B672" s="52"/>
      <c r="F672" s="54"/>
      <c r="T672" s="55"/>
      <c r="U672" s="54"/>
      <c r="AM672" s="53"/>
    </row>
    <row r="673" spans="1:39" s="23" customFormat="1">
      <c r="A673" s="52"/>
      <c r="B673" s="52"/>
      <c r="F673" s="54"/>
      <c r="T673" s="55"/>
      <c r="U673" s="54"/>
      <c r="AM673" s="53"/>
    </row>
    <row r="674" spans="1:39" s="23" customFormat="1">
      <c r="A674" s="52"/>
      <c r="B674" s="52"/>
      <c r="F674" s="54"/>
      <c r="T674" s="55"/>
      <c r="U674" s="54"/>
      <c r="AM674" s="53"/>
    </row>
    <row r="675" spans="1:39" s="23" customFormat="1">
      <c r="A675" s="52"/>
      <c r="B675" s="52"/>
      <c r="F675" s="54"/>
      <c r="T675" s="55"/>
      <c r="U675" s="54"/>
      <c r="AM675" s="53"/>
    </row>
    <row r="676" spans="1:39" s="23" customFormat="1">
      <c r="A676" s="52"/>
      <c r="B676" s="52"/>
      <c r="F676" s="54"/>
      <c r="T676" s="55"/>
      <c r="U676" s="54"/>
      <c r="AM676" s="53"/>
    </row>
    <row r="677" spans="1:39" s="23" customFormat="1">
      <c r="A677" s="52"/>
      <c r="B677" s="52"/>
      <c r="F677" s="54"/>
      <c r="T677" s="55"/>
      <c r="U677" s="54"/>
      <c r="AM677" s="53"/>
    </row>
    <row r="678" spans="1:39" s="23" customFormat="1">
      <c r="A678" s="52"/>
      <c r="B678" s="52"/>
      <c r="F678" s="54"/>
      <c r="T678" s="55"/>
      <c r="U678" s="54"/>
      <c r="AM678" s="53"/>
    </row>
    <row r="679" spans="1:39" s="23" customFormat="1">
      <c r="A679" s="52"/>
      <c r="B679" s="52"/>
      <c r="F679" s="54"/>
      <c r="T679" s="55"/>
      <c r="U679" s="54"/>
      <c r="AM679" s="53"/>
    </row>
    <row r="680" spans="1:39" s="23" customFormat="1">
      <c r="A680" s="52"/>
      <c r="B680" s="52"/>
      <c r="F680" s="54"/>
      <c r="T680" s="55"/>
      <c r="U680" s="54"/>
      <c r="AM680" s="53"/>
    </row>
    <row r="681" spans="1:39" s="23" customFormat="1">
      <c r="A681" s="52"/>
      <c r="B681" s="52"/>
      <c r="F681" s="54"/>
      <c r="T681" s="55"/>
      <c r="U681" s="54"/>
      <c r="AM681" s="53"/>
    </row>
    <row r="682" spans="1:39" s="23" customFormat="1">
      <c r="A682" s="52"/>
      <c r="B682" s="52"/>
      <c r="F682" s="54"/>
      <c r="T682" s="55"/>
      <c r="U682" s="54"/>
      <c r="AM682" s="53"/>
    </row>
    <row r="683" spans="1:39" s="23" customFormat="1">
      <c r="A683" s="52"/>
      <c r="B683" s="52"/>
      <c r="F683" s="54"/>
      <c r="T683" s="55"/>
      <c r="U683" s="54"/>
      <c r="AM683" s="53"/>
    </row>
    <row r="684" spans="1:39" s="23" customFormat="1">
      <c r="A684" s="52"/>
      <c r="B684" s="52"/>
      <c r="F684" s="54"/>
      <c r="T684" s="55"/>
      <c r="U684" s="54"/>
      <c r="AM684" s="53"/>
    </row>
    <row r="685" spans="1:39" s="23" customFormat="1">
      <c r="A685" s="52"/>
      <c r="B685" s="52"/>
      <c r="F685" s="54"/>
      <c r="T685" s="55"/>
      <c r="U685" s="54"/>
      <c r="AM685" s="53"/>
    </row>
    <row r="686" spans="1:39" s="23" customFormat="1">
      <c r="A686" s="52"/>
      <c r="B686" s="52"/>
      <c r="F686" s="54"/>
      <c r="T686" s="55"/>
      <c r="U686" s="54"/>
      <c r="AM686" s="53"/>
    </row>
    <row r="687" spans="1:39" s="23" customFormat="1">
      <c r="A687" s="52"/>
      <c r="B687" s="52"/>
      <c r="F687" s="54"/>
      <c r="T687" s="55"/>
      <c r="U687" s="54"/>
      <c r="AM687" s="53"/>
    </row>
    <row r="688" spans="1:39" s="23" customFormat="1">
      <c r="A688" s="52"/>
      <c r="B688" s="52"/>
      <c r="F688" s="54"/>
      <c r="T688" s="55"/>
      <c r="U688" s="54"/>
      <c r="AM688" s="53"/>
    </row>
    <row r="689" spans="1:39" s="23" customFormat="1">
      <c r="A689" s="52"/>
      <c r="B689" s="52"/>
      <c r="F689" s="54"/>
      <c r="T689" s="55"/>
      <c r="U689" s="54"/>
      <c r="AM689" s="53"/>
    </row>
    <row r="690" spans="1:39" s="23" customFormat="1">
      <c r="A690" s="52"/>
      <c r="B690" s="52"/>
      <c r="F690" s="54"/>
      <c r="T690" s="55"/>
      <c r="U690" s="54"/>
      <c r="AM690" s="53"/>
    </row>
    <row r="691" spans="1:39" s="23" customFormat="1">
      <c r="A691" s="52"/>
      <c r="B691" s="52"/>
      <c r="F691" s="54"/>
      <c r="T691" s="55"/>
      <c r="U691" s="54"/>
      <c r="AM691" s="53"/>
    </row>
    <row r="692" spans="1:39" s="23" customFormat="1">
      <c r="A692" s="52"/>
      <c r="B692" s="52"/>
      <c r="F692" s="54"/>
      <c r="T692" s="55"/>
      <c r="U692" s="54"/>
      <c r="AM692" s="53"/>
    </row>
    <row r="693" spans="1:39" s="23" customFormat="1">
      <c r="A693" s="52"/>
      <c r="B693" s="52"/>
      <c r="F693" s="54"/>
      <c r="T693" s="55"/>
      <c r="U693" s="54"/>
      <c r="AM693" s="53"/>
    </row>
    <row r="694" spans="1:39" s="23" customFormat="1">
      <c r="A694" s="52"/>
      <c r="B694" s="52"/>
      <c r="F694" s="54"/>
      <c r="T694" s="55"/>
      <c r="U694" s="54"/>
      <c r="AM694" s="53"/>
    </row>
    <row r="695" spans="1:39" s="23" customFormat="1">
      <c r="A695" s="52"/>
      <c r="B695" s="52"/>
      <c r="F695" s="54"/>
      <c r="T695" s="55"/>
      <c r="U695" s="54"/>
      <c r="AM695" s="53"/>
    </row>
    <row r="696" spans="1:39" s="23" customFormat="1">
      <c r="A696" s="52"/>
      <c r="B696" s="52"/>
      <c r="F696" s="54"/>
      <c r="T696" s="55"/>
      <c r="U696" s="54"/>
      <c r="AM696" s="53"/>
    </row>
    <row r="697" spans="1:39" s="23" customFormat="1">
      <c r="A697" s="52"/>
      <c r="B697" s="52"/>
      <c r="F697" s="54"/>
      <c r="T697" s="55"/>
      <c r="U697" s="54"/>
      <c r="AM697" s="53"/>
    </row>
    <row r="698" spans="1:39" s="23" customFormat="1">
      <c r="A698" s="52"/>
      <c r="B698" s="52"/>
      <c r="F698" s="54"/>
      <c r="T698" s="55"/>
      <c r="U698" s="54"/>
      <c r="AM698" s="53"/>
    </row>
    <row r="699" spans="1:39" s="23" customFormat="1">
      <c r="A699" s="52"/>
      <c r="B699" s="52"/>
      <c r="F699" s="54"/>
      <c r="T699" s="55"/>
      <c r="U699" s="54"/>
      <c r="AM699" s="53"/>
    </row>
    <row r="700" spans="1:39" s="23" customFormat="1">
      <c r="A700" s="52"/>
      <c r="B700" s="52"/>
      <c r="F700" s="54"/>
      <c r="T700" s="55"/>
      <c r="U700" s="54"/>
      <c r="AM700" s="53"/>
    </row>
    <row r="701" spans="1:39" s="23" customFormat="1">
      <c r="A701" s="52"/>
      <c r="B701" s="52"/>
      <c r="F701" s="54"/>
      <c r="T701" s="55"/>
      <c r="U701" s="54"/>
      <c r="AM701" s="53"/>
    </row>
    <row r="702" spans="1:39" s="23" customFormat="1">
      <c r="A702" s="52"/>
      <c r="B702" s="52"/>
      <c r="F702" s="54"/>
      <c r="T702" s="55"/>
      <c r="U702" s="54"/>
      <c r="AM702" s="53"/>
    </row>
    <row r="703" spans="1:39" s="23" customFormat="1">
      <c r="A703" s="52"/>
      <c r="B703" s="52"/>
      <c r="F703" s="54"/>
      <c r="T703" s="55"/>
      <c r="U703" s="54"/>
      <c r="AM703" s="53"/>
    </row>
    <row r="704" spans="1:39" s="23" customFormat="1">
      <c r="A704" s="52"/>
      <c r="B704" s="52"/>
      <c r="F704" s="54"/>
      <c r="T704" s="55"/>
      <c r="U704" s="54"/>
      <c r="AM704" s="53"/>
    </row>
    <row r="705" spans="1:39" s="23" customFormat="1">
      <c r="A705" s="52"/>
      <c r="B705" s="52"/>
      <c r="F705" s="54"/>
      <c r="T705" s="55"/>
      <c r="U705" s="54"/>
      <c r="AM705" s="53"/>
    </row>
    <row r="706" spans="1:39" s="23" customFormat="1">
      <c r="A706" s="52"/>
      <c r="B706" s="52"/>
      <c r="F706" s="54"/>
      <c r="T706" s="55"/>
      <c r="U706" s="54"/>
      <c r="AM706" s="53"/>
    </row>
    <row r="707" spans="1:39" s="23" customFormat="1">
      <c r="A707" s="52"/>
      <c r="B707" s="52"/>
      <c r="F707" s="54"/>
      <c r="T707" s="55"/>
      <c r="U707" s="54"/>
      <c r="AM707" s="53"/>
    </row>
    <row r="708" spans="1:39" s="23" customFormat="1">
      <c r="A708" s="52"/>
      <c r="B708" s="52"/>
      <c r="F708" s="54"/>
      <c r="T708" s="55"/>
      <c r="U708" s="54"/>
      <c r="AM708" s="53"/>
    </row>
    <row r="709" spans="1:39" s="23" customFormat="1">
      <c r="A709" s="52"/>
      <c r="B709" s="52"/>
      <c r="F709" s="54"/>
      <c r="T709" s="55"/>
      <c r="U709" s="54"/>
      <c r="AM709" s="53"/>
    </row>
    <row r="710" spans="1:39" s="23" customFormat="1">
      <c r="A710" s="52"/>
      <c r="B710" s="52"/>
      <c r="F710" s="54"/>
      <c r="T710" s="55"/>
      <c r="U710" s="54"/>
      <c r="AM710" s="53"/>
    </row>
    <row r="711" spans="1:39" s="23" customFormat="1">
      <c r="A711" s="52"/>
      <c r="B711" s="52"/>
      <c r="F711" s="54"/>
      <c r="T711" s="55"/>
      <c r="U711" s="54"/>
      <c r="AM711" s="53"/>
    </row>
    <row r="712" spans="1:39" s="23" customFormat="1">
      <c r="A712" s="52"/>
      <c r="B712" s="52"/>
      <c r="F712" s="54"/>
      <c r="T712" s="55"/>
      <c r="U712" s="54"/>
      <c r="AM712" s="53"/>
    </row>
    <row r="713" spans="1:39" s="23" customFormat="1">
      <c r="A713" s="52"/>
      <c r="B713" s="52"/>
      <c r="F713" s="54"/>
      <c r="T713" s="55"/>
      <c r="U713" s="54"/>
      <c r="AM713" s="53"/>
    </row>
    <row r="714" spans="1:39" s="23" customFormat="1">
      <c r="A714" s="52"/>
      <c r="B714" s="52"/>
      <c r="F714" s="54"/>
      <c r="T714" s="55"/>
      <c r="U714" s="54"/>
      <c r="AM714" s="53"/>
    </row>
    <row r="715" spans="1:39" s="23" customFormat="1">
      <c r="A715" s="52"/>
      <c r="B715" s="52"/>
      <c r="F715" s="54"/>
      <c r="T715" s="55"/>
      <c r="U715" s="54"/>
      <c r="AM715" s="53"/>
    </row>
    <row r="716" spans="1:39" s="23" customFormat="1">
      <c r="A716" s="52"/>
      <c r="B716" s="52"/>
      <c r="F716" s="54"/>
      <c r="T716" s="55"/>
      <c r="U716" s="54"/>
      <c r="AM716" s="53"/>
    </row>
    <row r="717" spans="1:39" s="23" customFormat="1">
      <c r="A717" s="52"/>
      <c r="B717" s="52"/>
      <c r="F717" s="54"/>
      <c r="T717" s="55"/>
      <c r="U717" s="54"/>
      <c r="AM717" s="53"/>
    </row>
    <row r="718" spans="1:39" s="23" customFormat="1">
      <c r="A718" s="52"/>
      <c r="B718" s="52"/>
      <c r="F718" s="54"/>
      <c r="T718" s="55"/>
      <c r="U718" s="54"/>
      <c r="AM718" s="53"/>
    </row>
    <row r="719" spans="1:39" s="23" customFormat="1">
      <c r="A719" s="52"/>
      <c r="B719" s="52"/>
      <c r="F719" s="54"/>
      <c r="T719" s="55"/>
      <c r="U719" s="54"/>
      <c r="AM719" s="53"/>
    </row>
    <row r="720" spans="1:39" s="23" customFormat="1">
      <c r="A720" s="52"/>
      <c r="B720" s="52"/>
      <c r="F720" s="54"/>
      <c r="T720" s="55"/>
      <c r="U720" s="54"/>
      <c r="AM720" s="53"/>
    </row>
    <row r="721" spans="1:39" s="23" customFormat="1">
      <c r="A721" s="52"/>
      <c r="B721" s="52"/>
      <c r="F721" s="54"/>
      <c r="T721" s="55"/>
      <c r="U721" s="54"/>
      <c r="AM721" s="53"/>
    </row>
    <row r="722" spans="1:39" s="23" customFormat="1">
      <c r="A722" s="52"/>
      <c r="B722" s="52"/>
      <c r="F722" s="54"/>
      <c r="T722" s="55"/>
      <c r="U722" s="54"/>
      <c r="AM722" s="53"/>
    </row>
    <row r="723" spans="1:39" s="23" customFormat="1">
      <c r="A723" s="52"/>
      <c r="B723" s="52"/>
      <c r="F723" s="54"/>
      <c r="T723" s="55"/>
      <c r="U723" s="54"/>
      <c r="AM723" s="53"/>
    </row>
    <row r="724" spans="1:39" s="23" customFormat="1">
      <c r="A724" s="52"/>
      <c r="B724" s="52"/>
      <c r="F724" s="54"/>
      <c r="T724" s="55"/>
      <c r="U724" s="54"/>
      <c r="AM724" s="53"/>
    </row>
    <row r="725" spans="1:39" s="23" customFormat="1">
      <c r="A725" s="52"/>
      <c r="B725" s="52"/>
      <c r="F725" s="54"/>
      <c r="T725" s="55"/>
      <c r="U725" s="54"/>
      <c r="AM725" s="53"/>
    </row>
    <row r="726" spans="1:39" s="23" customFormat="1">
      <c r="A726" s="52"/>
      <c r="B726" s="52"/>
      <c r="F726" s="54"/>
      <c r="T726" s="55"/>
      <c r="U726" s="54"/>
      <c r="AM726" s="53"/>
    </row>
    <row r="727" spans="1:39" s="23" customFormat="1">
      <c r="A727" s="52"/>
      <c r="B727" s="52"/>
      <c r="F727" s="54"/>
      <c r="T727" s="55"/>
      <c r="U727" s="54"/>
      <c r="AM727" s="53"/>
    </row>
    <row r="728" spans="1:39" s="23" customFormat="1">
      <c r="A728" s="52"/>
      <c r="B728" s="52"/>
      <c r="F728" s="54"/>
      <c r="T728" s="55"/>
      <c r="U728" s="54"/>
      <c r="AM728" s="53"/>
    </row>
    <row r="729" spans="1:39" s="23" customFormat="1">
      <c r="A729" s="52"/>
      <c r="B729" s="52"/>
      <c r="F729" s="54"/>
      <c r="T729" s="55"/>
      <c r="U729" s="54"/>
      <c r="AM729" s="53"/>
    </row>
    <row r="730" spans="1:39" s="23" customFormat="1">
      <c r="A730" s="52"/>
      <c r="B730" s="52"/>
      <c r="F730" s="54"/>
      <c r="T730" s="55"/>
      <c r="U730" s="54"/>
      <c r="AM730" s="53"/>
    </row>
    <row r="731" spans="1:39" s="23" customFormat="1">
      <c r="A731" s="52"/>
      <c r="B731" s="52"/>
      <c r="F731" s="54"/>
      <c r="T731" s="55"/>
      <c r="U731" s="54"/>
      <c r="AM731" s="53"/>
    </row>
    <row r="732" spans="1:39" s="23" customFormat="1">
      <c r="A732" s="52"/>
      <c r="B732" s="52"/>
      <c r="F732" s="54"/>
      <c r="T732" s="55"/>
      <c r="U732" s="54"/>
      <c r="AM732" s="53"/>
    </row>
    <row r="733" spans="1:39" s="23" customFormat="1">
      <c r="A733" s="52"/>
      <c r="B733" s="52"/>
      <c r="F733" s="54"/>
      <c r="T733" s="55"/>
      <c r="U733" s="54"/>
      <c r="AM733" s="53"/>
    </row>
    <row r="734" spans="1:39" s="23" customFormat="1">
      <c r="A734" s="52"/>
      <c r="B734" s="52"/>
      <c r="F734" s="54"/>
      <c r="T734" s="55"/>
      <c r="U734" s="54"/>
      <c r="AM734" s="53"/>
    </row>
    <row r="735" spans="1:39" s="23" customFormat="1">
      <c r="A735" s="52"/>
      <c r="B735" s="52"/>
      <c r="F735" s="54"/>
      <c r="T735" s="55"/>
      <c r="U735" s="54"/>
      <c r="AM735" s="53"/>
    </row>
    <row r="736" spans="1:39" s="23" customFormat="1">
      <c r="A736" s="52"/>
      <c r="B736" s="52"/>
      <c r="F736" s="54"/>
      <c r="T736" s="55"/>
      <c r="U736" s="54"/>
      <c r="AM736" s="53"/>
    </row>
    <row r="737" spans="1:39" s="23" customFormat="1">
      <c r="A737" s="52"/>
      <c r="B737" s="52"/>
      <c r="F737" s="54"/>
      <c r="T737" s="55"/>
      <c r="U737" s="54"/>
      <c r="AM737" s="53"/>
    </row>
    <row r="738" spans="1:39" s="23" customFormat="1">
      <c r="A738" s="52"/>
      <c r="B738" s="52"/>
      <c r="F738" s="54"/>
      <c r="T738" s="55"/>
      <c r="U738" s="54"/>
      <c r="AM738" s="53"/>
    </row>
    <row r="739" spans="1:39" s="23" customFormat="1">
      <c r="A739" s="52"/>
      <c r="B739" s="52"/>
      <c r="F739" s="54"/>
      <c r="T739" s="55"/>
      <c r="U739" s="54"/>
      <c r="AM739" s="53"/>
    </row>
    <row r="740" spans="1:39" s="23" customFormat="1">
      <c r="A740" s="52"/>
      <c r="B740" s="52"/>
      <c r="F740" s="54"/>
      <c r="T740" s="55"/>
      <c r="U740" s="54"/>
      <c r="AM740" s="53"/>
    </row>
    <row r="741" spans="1:39" s="23" customFormat="1">
      <c r="A741" s="52"/>
      <c r="B741" s="52"/>
      <c r="F741" s="54"/>
      <c r="T741" s="55"/>
      <c r="U741" s="54"/>
      <c r="AM741" s="53"/>
    </row>
    <row r="742" spans="1:39" s="23" customFormat="1">
      <c r="A742" s="52"/>
      <c r="B742" s="52"/>
      <c r="F742" s="54"/>
      <c r="T742" s="55"/>
      <c r="U742" s="54"/>
      <c r="AM742" s="53"/>
    </row>
    <row r="743" spans="1:39" s="23" customFormat="1">
      <c r="A743" s="52"/>
      <c r="B743" s="52"/>
      <c r="F743" s="54"/>
      <c r="T743" s="55"/>
      <c r="U743" s="54"/>
      <c r="AM743" s="53"/>
    </row>
    <row r="744" spans="1:39" s="23" customFormat="1">
      <c r="A744" s="52"/>
      <c r="B744" s="52"/>
      <c r="F744" s="54"/>
      <c r="T744" s="55"/>
      <c r="U744" s="54"/>
      <c r="AM744" s="53"/>
    </row>
    <row r="745" spans="1:39" s="23" customFormat="1">
      <c r="A745" s="52"/>
      <c r="B745" s="52"/>
      <c r="F745" s="54"/>
      <c r="T745" s="55"/>
      <c r="U745" s="54"/>
      <c r="AM745" s="53"/>
    </row>
    <row r="746" spans="1:39" s="23" customFormat="1">
      <c r="A746" s="52"/>
      <c r="B746" s="52"/>
      <c r="F746" s="54"/>
      <c r="T746" s="55"/>
      <c r="U746" s="54"/>
      <c r="AM746" s="53"/>
    </row>
    <row r="747" spans="1:39" s="23" customFormat="1">
      <c r="A747" s="52"/>
      <c r="B747" s="52"/>
      <c r="F747" s="54"/>
      <c r="T747" s="55"/>
      <c r="U747" s="54"/>
      <c r="AM747" s="53"/>
    </row>
    <row r="748" spans="1:39" s="23" customFormat="1">
      <c r="A748" s="52"/>
      <c r="B748" s="52"/>
      <c r="F748" s="54"/>
      <c r="T748" s="55"/>
      <c r="U748" s="54"/>
      <c r="AM748" s="53"/>
    </row>
    <row r="749" spans="1:39" s="23" customFormat="1">
      <c r="A749" s="52"/>
      <c r="B749" s="52"/>
      <c r="F749" s="54"/>
      <c r="T749" s="55"/>
      <c r="U749" s="54"/>
      <c r="AM749" s="53"/>
    </row>
    <row r="750" spans="1:39" s="23" customFormat="1">
      <c r="A750" s="52"/>
      <c r="B750" s="52"/>
      <c r="F750" s="54"/>
      <c r="T750" s="55"/>
      <c r="U750" s="54"/>
      <c r="AM750" s="53"/>
    </row>
    <row r="751" spans="1:39" s="23" customFormat="1">
      <c r="A751" s="52"/>
      <c r="B751" s="52"/>
      <c r="F751" s="54"/>
      <c r="T751" s="55"/>
      <c r="U751" s="54"/>
      <c r="AM751" s="53"/>
    </row>
    <row r="752" spans="1:39" s="23" customFormat="1">
      <c r="A752" s="52"/>
      <c r="B752" s="52"/>
      <c r="F752" s="54"/>
      <c r="T752" s="55"/>
      <c r="U752" s="54"/>
      <c r="AM752" s="53"/>
    </row>
    <row r="753" spans="1:39" s="23" customFormat="1">
      <c r="A753" s="52"/>
      <c r="B753" s="52"/>
      <c r="F753" s="54"/>
      <c r="T753" s="55"/>
      <c r="U753" s="54"/>
      <c r="AM753" s="53"/>
    </row>
    <row r="754" spans="1:39" s="23" customFormat="1">
      <c r="A754" s="52"/>
      <c r="B754" s="52"/>
      <c r="F754" s="54"/>
      <c r="T754" s="55"/>
      <c r="U754" s="54"/>
      <c r="AM754" s="53"/>
    </row>
    <row r="755" spans="1:39" s="23" customFormat="1">
      <c r="A755" s="52"/>
      <c r="B755" s="52"/>
      <c r="F755" s="54"/>
      <c r="T755" s="55"/>
      <c r="U755" s="54"/>
      <c r="AM755" s="53"/>
    </row>
    <row r="756" spans="1:39" s="23" customFormat="1">
      <c r="A756" s="52"/>
      <c r="B756" s="52"/>
      <c r="F756" s="54"/>
      <c r="T756" s="55"/>
      <c r="U756" s="54"/>
      <c r="AM756" s="53"/>
    </row>
    <row r="757" spans="1:39" s="23" customFormat="1">
      <c r="A757" s="52"/>
      <c r="B757" s="52"/>
      <c r="F757" s="54"/>
      <c r="T757" s="55"/>
      <c r="U757" s="54"/>
      <c r="AM757" s="53"/>
    </row>
    <row r="758" spans="1:39" s="23" customFormat="1">
      <c r="A758" s="52"/>
      <c r="B758" s="52"/>
      <c r="F758" s="54"/>
      <c r="T758" s="55"/>
      <c r="U758" s="54"/>
      <c r="AM758" s="53"/>
    </row>
    <row r="759" spans="1:39" s="23" customFormat="1">
      <c r="A759" s="52"/>
      <c r="B759" s="52"/>
      <c r="F759" s="54"/>
      <c r="T759" s="55"/>
      <c r="U759" s="54"/>
      <c r="AM759" s="53"/>
    </row>
    <row r="760" spans="1:39" s="23" customFormat="1">
      <c r="A760" s="52"/>
      <c r="B760" s="52"/>
      <c r="F760" s="54"/>
      <c r="T760" s="55"/>
      <c r="U760" s="54"/>
      <c r="AM760" s="53"/>
    </row>
    <row r="761" spans="1:39" s="23" customFormat="1">
      <c r="A761" s="52"/>
      <c r="B761" s="52"/>
      <c r="F761" s="54"/>
      <c r="T761" s="55"/>
      <c r="U761" s="54"/>
      <c r="AM761" s="53"/>
    </row>
    <row r="762" spans="1:39" s="23" customFormat="1">
      <c r="A762" s="52"/>
      <c r="B762" s="52"/>
      <c r="F762" s="54"/>
      <c r="T762" s="55"/>
      <c r="U762" s="54"/>
      <c r="AM762" s="53"/>
    </row>
    <row r="763" spans="1:39" s="23" customFormat="1">
      <c r="A763" s="52"/>
      <c r="B763" s="52"/>
      <c r="F763" s="54"/>
      <c r="T763" s="55"/>
      <c r="U763" s="54"/>
      <c r="AM763" s="53"/>
    </row>
    <row r="764" spans="1:39" s="23" customFormat="1">
      <c r="A764" s="52"/>
      <c r="B764" s="52"/>
      <c r="F764" s="54"/>
      <c r="T764" s="55"/>
      <c r="U764" s="54"/>
      <c r="AM764" s="53"/>
    </row>
    <row r="765" spans="1:39" s="23" customFormat="1">
      <c r="A765" s="52"/>
      <c r="B765" s="52"/>
      <c r="F765" s="54"/>
      <c r="T765" s="55"/>
      <c r="U765" s="54"/>
      <c r="AM765" s="53"/>
    </row>
    <row r="766" spans="1:39" s="23" customFormat="1">
      <c r="A766" s="52"/>
      <c r="B766" s="52"/>
      <c r="F766" s="54"/>
      <c r="T766" s="55"/>
      <c r="U766" s="54"/>
      <c r="AM766" s="53"/>
    </row>
    <row r="767" spans="1:39" s="23" customFormat="1">
      <c r="A767" s="52"/>
      <c r="B767" s="52"/>
      <c r="F767" s="54"/>
      <c r="T767" s="55"/>
      <c r="U767" s="54"/>
      <c r="AM767" s="53"/>
    </row>
    <row r="768" spans="1:39" s="23" customFormat="1">
      <c r="A768" s="52"/>
      <c r="B768" s="52"/>
      <c r="F768" s="54"/>
      <c r="T768" s="55"/>
      <c r="U768" s="54"/>
      <c r="AM768" s="53"/>
    </row>
    <row r="769" spans="1:39" s="23" customFormat="1">
      <c r="A769" s="52"/>
      <c r="B769" s="52"/>
      <c r="F769" s="54"/>
      <c r="T769" s="55"/>
      <c r="U769" s="54"/>
      <c r="AM769" s="53"/>
    </row>
    <row r="770" spans="1:39" s="23" customFormat="1">
      <c r="A770" s="52"/>
      <c r="B770" s="52"/>
      <c r="F770" s="54"/>
      <c r="T770" s="55"/>
      <c r="U770" s="54"/>
      <c r="AM770" s="53"/>
    </row>
    <row r="771" spans="1:39" s="23" customFormat="1">
      <c r="A771" s="52"/>
      <c r="B771" s="52"/>
      <c r="F771" s="54"/>
      <c r="T771" s="55"/>
      <c r="U771" s="54"/>
      <c r="AM771" s="53"/>
    </row>
    <row r="772" spans="1:39" s="23" customFormat="1">
      <c r="A772" s="52"/>
      <c r="B772" s="52"/>
      <c r="F772" s="54"/>
      <c r="T772" s="55"/>
      <c r="U772" s="54"/>
      <c r="AM772" s="53"/>
    </row>
    <row r="773" spans="1:39" s="23" customFormat="1">
      <c r="A773" s="52"/>
      <c r="B773" s="52"/>
      <c r="F773" s="54"/>
      <c r="T773" s="55"/>
      <c r="U773" s="54"/>
      <c r="AM773" s="53"/>
    </row>
    <row r="774" spans="1:39" s="23" customFormat="1">
      <c r="A774" s="52"/>
      <c r="B774" s="52"/>
      <c r="F774" s="54"/>
      <c r="T774" s="55"/>
      <c r="U774" s="54"/>
      <c r="AM774" s="53"/>
    </row>
    <row r="775" spans="1:39" s="23" customFormat="1">
      <c r="A775" s="52"/>
      <c r="B775" s="52"/>
      <c r="F775" s="54"/>
      <c r="T775" s="55"/>
      <c r="U775" s="54"/>
      <c r="AM775" s="53"/>
    </row>
    <row r="776" spans="1:39" s="23" customFormat="1">
      <c r="A776" s="52"/>
      <c r="B776" s="52"/>
      <c r="F776" s="54"/>
      <c r="T776" s="55"/>
      <c r="U776" s="54"/>
      <c r="AM776" s="53"/>
    </row>
    <row r="777" spans="1:39" s="23" customFormat="1">
      <c r="A777" s="52"/>
      <c r="B777" s="52"/>
      <c r="F777" s="54"/>
      <c r="T777" s="55"/>
      <c r="U777" s="54"/>
      <c r="AM777" s="53"/>
    </row>
    <row r="778" spans="1:39" s="23" customFormat="1">
      <c r="A778" s="52"/>
      <c r="B778" s="52"/>
      <c r="F778" s="54"/>
      <c r="T778" s="55"/>
      <c r="U778" s="54"/>
      <c r="AM778" s="53"/>
    </row>
    <row r="779" spans="1:39" s="23" customFormat="1">
      <c r="A779" s="52"/>
      <c r="B779" s="52"/>
      <c r="F779" s="54"/>
      <c r="T779" s="55"/>
      <c r="U779" s="54"/>
      <c r="AM779" s="53"/>
    </row>
    <row r="780" spans="1:39" s="23" customFormat="1">
      <c r="A780" s="52"/>
      <c r="B780" s="52"/>
      <c r="F780" s="54"/>
      <c r="T780" s="55"/>
      <c r="U780" s="54"/>
      <c r="AM780" s="53"/>
    </row>
    <row r="781" spans="1:39" s="23" customFormat="1">
      <c r="A781" s="52"/>
      <c r="B781" s="52"/>
      <c r="F781" s="54"/>
      <c r="T781" s="55"/>
      <c r="U781" s="54"/>
      <c r="AM781" s="53"/>
    </row>
    <row r="782" spans="1:39" s="23" customFormat="1">
      <c r="A782" s="52"/>
      <c r="B782" s="52"/>
      <c r="F782" s="54"/>
      <c r="T782" s="55"/>
      <c r="U782" s="54"/>
      <c r="AM782" s="53"/>
    </row>
    <row r="783" spans="1:39" s="23" customFormat="1">
      <c r="A783" s="52"/>
      <c r="B783" s="52"/>
      <c r="F783" s="54"/>
      <c r="T783" s="55"/>
      <c r="U783" s="54"/>
      <c r="AM783" s="53"/>
    </row>
    <row r="784" spans="1:39" s="23" customFormat="1">
      <c r="A784" s="52"/>
      <c r="B784" s="52"/>
      <c r="F784" s="54"/>
      <c r="T784" s="55"/>
      <c r="U784" s="54"/>
      <c r="AM784" s="53"/>
    </row>
    <row r="785" spans="1:39" s="23" customFormat="1">
      <c r="A785" s="52"/>
      <c r="B785" s="52"/>
      <c r="F785" s="54"/>
      <c r="T785" s="55"/>
      <c r="U785" s="54"/>
      <c r="AM785" s="53"/>
    </row>
    <row r="786" spans="1:39" s="23" customFormat="1">
      <c r="A786" s="52"/>
      <c r="B786" s="52"/>
      <c r="F786" s="54"/>
      <c r="T786" s="55"/>
      <c r="U786" s="54"/>
      <c r="AM786" s="53"/>
    </row>
    <row r="787" spans="1:39" s="23" customFormat="1">
      <c r="A787" s="52"/>
      <c r="B787" s="52"/>
      <c r="F787" s="54"/>
      <c r="T787" s="55"/>
      <c r="U787" s="54"/>
      <c r="AM787" s="53"/>
    </row>
    <row r="788" spans="1:39" s="23" customFormat="1">
      <c r="A788" s="52"/>
      <c r="B788" s="52"/>
      <c r="F788" s="54"/>
      <c r="T788" s="55"/>
      <c r="U788" s="54"/>
      <c r="AM788" s="53"/>
    </row>
    <row r="789" spans="1:39" s="23" customFormat="1">
      <c r="A789" s="52"/>
      <c r="B789" s="52"/>
      <c r="F789" s="54"/>
      <c r="T789" s="55"/>
      <c r="U789" s="54"/>
      <c r="AM789" s="53"/>
    </row>
    <row r="790" spans="1:39" s="23" customFormat="1">
      <c r="A790" s="52"/>
      <c r="B790" s="52"/>
      <c r="F790" s="54"/>
      <c r="T790" s="55"/>
      <c r="U790" s="54"/>
      <c r="AM790" s="53"/>
    </row>
    <row r="791" spans="1:39" s="23" customFormat="1">
      <c r="A791" s="52"/>
      <c r="B791" s="52"/>
      <c r="F791" s="54"/>
      <c r="T791" s="55"/>
      <c r="U791" s="54"/>
      <c r="AM791" s="53"/>
    </row>
    <row r="792" spans="1:39" s="23" customFormat="1">
      <c r="A792" s="52"/>
      <c r="B792" s="52"/>
      <c r="F792" s="54"/>
      <c r="T792" s="55"/>
      <c r="U792" s="54"/>
      <c r="AM792" s="53"/>
    </row>
    <row r="793" spans="1:39" s="23" customFormat="1">
      <c r="A793" s="52"/>
      <c r="B793" s="52"/>
      <c r="F793" s="54"/>
      <c r="T793" s="55"/>
      <c r="U793" s="54"/>
      <c r="AM793" s="53"/>
    </row>
    <row r="794" spans="1:39" s="23" customFormat="1">
      <c r="A794" s="52"/>
      <c r="B794" s="52"/>
      <c r="F794" s="54"/>
      <c r="T794" s="55"/>
      <c r="U794" s="54"/>
      <c r="AM794" s="53"/>
    </row>
    <row r="795" spans="1:39" s="23" customFormat="1">
      <c r="A795" s="52"/>
      <c r="B795" s="52"/>
      <c r="F795" s="54"/>
      <c r="T795" s="55"/>
      <c r="U795" s="54"/>
      <c r="AM795" s="53"/>
    </row>
    <row r="796" spans="1:39" s="23" customFormat="1">
      <c r="A796" s="52"/>
      <c r="B796" s="52"/>
      <c r="F796" s="54"/>
      <c r="T796" s="55"/>
      <c r="U796" s="54"/>
      <c r="AM796" s="53"/>
    </row>
    <row r="797" spans="1:39" s="23" customFormat="1">
      <c r="A797" s="52"/>
      <c r="B797" s="52"/>
      <c r="F797" s="54"/>
      <c r="T797" s="55"/>
      <c r="U797" s="54"/>
      <c r="AM797" s="53"/>
    </row>
    <row r="798" spans="1:39" s="23" customFormat="1">
      <c r="A798" s="52"/>
      <c r="B798" s="52"/>
      <c r="F798" s="54"/>
      <c r="T798" s="55"/>
      <c r="U798" s="54"/>
      <c r="AM798" s="53"/>
    </row>
    <row r="799" spans="1:39" s="23" customFormat="1">
      <c r="A799" s="52"/>
      <c r="B799" s="52"/>
      <c r="F799" s="54"/>
      <c r="T799" s="55"/>
      <c r="U799" s="54"/>
      <c r="AM799" s="53"/>
    </row>
    <row r="800" spans="1:39" s="23" customFormat="1">
      <c r="A800" s="52"/>
      <c r="B800" s="52"/>
      <c r="F800" s="54"/>
      <c r="T800" s="55"/>
      <c r="U800" s="54"/>
      <c r="AM800" s="53"/>
    </row>
    <row r="801" spans="1:39" s="23" customFormat="1">
      <c r="A801" s="52"/>
      <c r="B801" s="52"/>
      <c r="F801" s="54"/>
      <c r="T801" s="55"/>
      <c r="U801" s="54"/>
      <c r="AM801" s="53"/>
    </row>
    <row r="802" spans="1:39" s="23" customFormat="1">
      <c r="A802" s="52"/>
      <c r="B802" s="52"/>
      <c r="F802" s="54"/>
      <c r="T802" s="55"/>
      <c r="U802" s="54"/>
      <c r="AM802" s="53"/>
    </row>
    <row r="803" spans="1:39" s="23" customFormat="1">
      <c r="A803" s="52"/>
      <c r="B803" s="52"/>
      <c r="F803" s="54"/>
      <c r="T803" s="55"/>
      <c r="U803" s="54"/>
      <c r="AM803" s="53"/>
    </row>
    <row r="804" spans="1:39" s="23" customFormat="1">
      <c r="A804" s="52"/>
      <c r="B804" s="52"/>
      <c r="F804" s="54"/>
      <c r="T804" s="55"/>
      <c r="U804" s="54"/>
      <c r="AM804" s="53"/>
    </row>
    <row r="805" spans="1:39" s="23" customFormat="1">
      <c r="A805" s="52"/>
      <c r="B805" s="52"/>
      <c r="F805" s="54"/>
      <c r="T805" s="55"/>
      <c r="U805" s="54"/>
      <c r="AM805" s="53"/>
    </row>
    <row r="806" spans="1:39" s="23" customFormat="1">
      <c r="A806" s="52"/>
      <c r="B806" s="52"/>
      <c r="F806" s="54"/>
      <c r="T806" s="55"/>
      <c r="U806" s="54"/>
      <c r="AM806" s="53"/>
    </row>
    <row r="807" spans="1:39" s="23" customFormat="1">
      <c r="A807" s="52"/>
      <c r="B807" s="52"/>
      <c r="F807" s="54"/>
      <c r="T807" s="55"/>
      <c r="U807" s="54"/>
      <c r="AM807" s="53"/>
    </row>
    <row r="808" spans="1:39" s="23" customFormat="1">
      <c r="A808" s="52"/>
      <c r="B808" s="52"/>
      <c r="F808" s="54"/>
      <c r="T808" s="55"/>
      <c r="U808" s="54"/>
      <c r="AM808" s="53"/>
    </row>
    <row r="809" spans="1:39" s="23" customFormat="1">
      <c r="A809" s="52"/>
      <c r="B809" s="52"/>
      <c r="F809" s="54"/>
      <c r="T809" s="55"/>
      <c r="U809" s="54"/>
      <c r="AM809" s="53"/>
    </row>
    <row r="810" spans="1:39" s="23" customFormat="1">
      <c r="A810" s="52"/>
      <c r="B810" s="52"/>
      <c r="F810" s="54"/>
      <c r="T810" s="55"/>
      <c r="U810" s="54"/>
      <c r="AM810" s="53"/>
    </row>
    <row r="811" spans="1:39" s="23" customFormat="1">
      <c r="A811" s="52"/>
      <c r="B811" s="52"/>
      <c r="F811" s="54"/>
      <c r="T811" s="55"/>
      <c r="U811" s="54"/>
      <c r="AM811" s="53"/>
    </row>
    <row r="812" spans="1:39" s="23" customFormat="1">
      <c r="A812" s="52"/>
      <c r="B812" s="52"/>
      <c r="F812" s="54"/>
      <c r="T812" s="55"/>
      <c r="U812" s="54"/>
      <c r="AM812" s="53"/>
    </row>
    <row r="813" spans="1:39" s="23" customFormat="1">
      <c r="A813" s="52"/>
      <c r="B813" s="52"/>
      <c r="F813" s="54"/>
      <c r="T813" s="55"/>
      <c r="U813" s="54"/>
      <c r="AM813" s="53"/>
    </row>
    <row r="814" spans="1:39" s="23" customFormat="1">
      <c r="A814" s="52"/>
      <c r="B814" s="52"/>
      <c r="F814" s="54"/>
      <c r="T814" s="55"/>
      <c r="U814" s="54"/>
      <c r="AM814" s="53"/>
    </row>
    <row r="815" spans="1:39" s="23" customFormat="1">
      <c r="A815" s="52"/>
      <c r="B815" s="52"/>
      <c r="F815" s="54"/>
      <c r="T815" s="55"/>
      <c r="U815" s="54"/>
      <c r="AM815" s="53"/>
    </row>
    <row r="816" spans="1:39" s="23" customFormat="1">
      <c r="A816" s="52"/>
      <c r="B816" s="52"/>
      <c r="F816" s="54"/>
      <c r="T816" s="55"/>
      <c r="U816" s="54"/>
      <c r="AM816" s="53"/>
    </row>
    <row r="817" spans="1:39" s="23" customFormat="1">
      <c r="A817" s="52"/>
      <c r="B817" s="52"/>
      <c r="F817" s="54"/>
      <c r="T817" s="55"/>
      <c r="U817" s="54"/>
      <c r="AM817" s="53"/>
    </row>
    <row r="818" spans="1:39" s="23" customFormat="1">
      <c r="A818" s="52"/>
      <c r="B818" s="52"/>
      <c r="F818" s="54"/>
      <c r="T818" s="55"/>
      <c r="U818" s="54"/>
      <c r="AM818" s="53"/>
    </row>
    <row r="819" spans="1:39" s="23" customFormat="1">
      <c r="A819" s="52"/>
      <c r="B819" s="52"/>
      <c r="F819" s="54"/>
      <c r="T819" s="55"/>
      <c r="U819" s="54"/>
      <c r="AM819" s="53"/>
    </row>
    <row r="820" spans="1:39" s="23" customFormat="1">
      <c r="A820" s="52"/>
      <c r="B820" s="52"/>
      <c r="F820" s="54"/>
      <c r="T820" s="55"/>
      <c r="U820" s="54"/>
      <c r="AM820" s="53"/>
    </row>
    <row r="821" spans="1:39" s="23" customFormat="1">
      <c r="A821" s="52"/>
      <c r="B821" s="52"/>
      <c r="F821" s="54"/>
      <c r="T821" s="55"/>
      <c r="U821" s="54"/>
      <c r="AM821" s="53"/>
    </row>
    <row r="822" spans="1:39" s="23" customFormat="1">
      <c r="A822" s="52"/>
      <c r="B822" s="52"/>
      <c r="F822" s="54"/>
      <c r="T822" s="55"/>
      <c r="U822" s="54"/>
      <c r="AM822" s="53"/>
    </row>
    <row r="823" spans="1:39" s="23" customFormat="1">
      <c r="A823" s="52"/>
      <c r="B823" s="52"/>
      <c r="F823" s="54"/>
      <c r="T823" s="55"/>
      <c r="U823" s="54"/>
      <c r="AM823" s="53"/>
    </row>
    <row r="824" spans="1:39" s="23" customFormat="1">
      <c r="A824" s="52"/>
      <c r="B824" s="52"/>
      <c r="F824" s="54"/>
      <c r="T824" s="55"/>
      <c r="U824" s="54"/>
      <c r="AM824" s="53"/>
    </row>
    <row r="825" spans="1:39" s="23" customFormat="1">
      <c r="A825" s="52"/>
      <c r="B825" s="52"/>
      <c r="F825" s="54"/>
      <c r="T825" s="55"/>
      <c r="U825" s="54"/>
      <c r="AM825" s="53"/>
    </row>
    <row r="826" spans="1:39" s="23" customFormat="1">
      <c r="A826" s="52"/>
      <c r="B826" s="52"/>
      <c r="F826" s="54"/>
      <c r="T826" s="55"/>
      <c r="U826" s="54"/>
      <c r="AM826" s="53"/>
    </row>
    <row r="827" spans="1:39" s="23" customFormat="1">
      <c r="A827" s="52"/>
      <c r="B827" s="52"/>
      <c r="F827" s="54"/>
      <c r="T827" s="55"/>
      <c r="U827" s="54"/>
      <c r="AM827" s="53"/>
    </row>
    <row r="828" spans="1:39" s="23" customFormat="1">
      <c r="A828" s="52"/>
      <c r="B828" s="52"/>
      <c r="F828" s="54"/>
      <c r="T828" s="55"/>
      <c r="U828" s="54"/>
      <c r="AM828" s="53"/>
    </row>
    <row r="829" spans="1:39" s="23" customFormat="1">
      <c r="A829" s="52"/>
      <c r="B829" s="52"/>
      <c r="F829" s="54"/>
      <c r="T829" s="55"/>
      <c r="U829" s="54"/>
      <c r="AM829" s="53"/>
    </row>
    <row r="830" spans="1:39" s="23" customFormat="1">
      <c r="A830" s="52"/>
      <c r="B830" s="52"/>
      <c r="F830" s="54"/>
      <c r="T830" s="55"/>
      <c r="U830" s="54"/>
      <c r="AM830" s="53"/>
    </row>
    <row r="831" spans="1:39" s="23" customFormat="1">
      <c r="A831" s="52"/>
      <c r="B831" s="52"/>
      <c r="F831" s="54"/>
      <c r="T831" s="55"/>
      <c r="U831" s="54"/>
      <c r="AM831" s="53"/>
    </row>
    <row r="832" spans="1:39" s="23" customFormat="1">
      <c r="A832" s="52"/>
      <c r="B832" s="52"/>
      <c r="F832" s="54"/>
      <c r="T832" s="55"/>
      <c r="U832" s="54"/>
      <c r="AM832" s="53"/>
    </row>
    <row r="833" spans="1:39" s="23" customFormat="1">
      <c r="A833" s="52"/>
      <c r="B833" s="52"/>
      <c r="F833" s="54"/>
      <c r="T833" s="55"/>
      <c r="U833" s="54"/>
      <c r="AM833" s="53"/>
    </row>
    <row r="834" spans="1:39" s="23" customFormat="1">
      <c r="A834" s="52"/>
      <c r="B834" s="52"/>
      <c r="F834" s="54"/>
      <c r="T834" s="55"/>
      <c r="U834" s="54"/>
      <c r="AM834" s="53"/>
    </row>
    <row r="835" spans="1:39" s="23" customFormat="1">
      <c r="A835" s="52"/>
      <c r="B835" s="52"/>
      <c r="F835" s="54"/>
      <c r="T835" s="55"/>
      <c r="U835" s="54"/>
      <c r="AM835" s="53"/>
    </row>
    <row r="836" spans="1:39" s="23" customFormat="1">
      <c r="A836" s="52"/>
      <c r="B836" s="52"/>
      <c r="F836" s="54"/>
      <c r="T836" s="55"/>
      <c r="U836" s="54"/>
      <c r="AM836" s="53"/>
    </row>
    <row r="837" spans="1:39" s="23" customFormat="1">
      <c r="A837" s="52"/>
      <c r="B837" s="52"/>
      <c r="F837" s="54"/>
      <c r="T837" s="55"/>
      <c r="U837" s="54"/>
      <c r="AM837" s="53"/>
    </row>
    <row r="838" spans="1:39" s="23" customFormat="1">
      <c r="A838" s="52"/>
      <c r="B838" s="52"/>
      <c r="F838" s="54"/>
      <c r="T838" s="55"/>
      <c r="U838" s="54"/>
      <c r="AM838" s="53"/>
    </row>
    <row r="839" spans="1:39" s="23" customFormat="1">
      <c r="A839" s="52"/>
      <c r="B839" s="52"/>
      <c r="F839" s="54"/>
      <c r="T839" s="55"/>
      <c r="U839" s="54"/>
      <c r="AM839" s="53"/>
    </row>
    <row r="840" spans="1:39" s="23" customFormat="1">
      <c r="A840" s="52"/>
      <c r="B840" s="52"/>
      <c r="F840" s="54"/>
      <c r="T840" s="55"/>
      <c r="U840" s="54"/>
      <c r="AM840" s="53"/>
    </row>
    <row r="841" spans="1:39" s="23" customFormat="1">
      <c r="A841" s="52"/>
      <c r="B841" s="52"/>
      <c r="F841" s="54"/>
      <c r="T841" s="55"/>
      <c r="U841" s="54"/>
      <c r="AM841" s="53"/>
    </row>
    <row r="842" spans="1:39" s="23" customFormat="1">
      <c r="A842" s="52"/>
      <c r="B842" s="52"/>
      <c r="F842" s="54"/>
      <c r="T842" s="55"/>
      <c r="U842" s="54"/>
      <c r="AM842" s="53"/>
    </row>
    <row r="843" spans="1:39" s="23" customFormat="1">
      <c r="A843" s="52"/>
      <c r="B843" s="52"/>
      <c r="F843" s="54"/>
      <c r="T843" s="55"/>
      <c r="U843" s="54"/>
      <c r="AM843" s="53"/>
    </row>
    <row r="844" spans="1:39" s="23" customFormat="1">
      <c r="A844" s="52"/>
      <c r="B844" s="52"/>
      <c r="F844" s="54"/>
      <c r="T844" s="55"/>
      <c r="U844" s="54"/>
      <c r="AM844" s="53"/>
    </row>
    <row r="845" spans="1:39" s="23" customFormat="1">
      <c r="A845" s="52"/>
      <c r="B845" s="52"/>
      <c r="F845" s="54"/>
      <c r="T845" s="55"/>
      <c r="U845" s="54"/>
      <c r="AM845" s="53"/>
    </row>
    <row r="846" spans="1:39" s="23" customFormat="1">
      <c r="A846" s="52"/>
      <c r="B846" s="52"/>
      <c r="F846" s="54"/>
      <c r="T846" s="55"/>
      <c r="U846" s="54"/>
      <c r="AM846" s="53"/>
    </row>
    <row r="847" spans="1:39" s="23" customFormat="1">
      <c r="A847" s="52"/>
      <c r="B847" s="52"/>
      <c r="F847" s="54"/>
      <c r="T847" s="55"/>
      <c r="U847" s="54"/>
      <c r="AM847" s="53"/>
    </row>
    <row r="848" spans="1:39" s="23" customFormat="1">
      <c r="A848" s="52"/>
      <c r="B848" s="52"/>
      <c r="F848" s="54"/>
      <c r="T848" s="55"/>
      <c r="U848" s="54"/>
      <c r="AM848" s="53"/>
    </row>
    <row r="849" spans="1:39" s="23" customFormat="1">
      <c r="A849" s="52"/>
      <c r="B849" s="52"/>
      <c r="F849" s="54"/>
      <c r="T849" s="55"/>
      <c r="U849" s="54"/>
      <c r="AM849" s="53"/>
    </row>
    <row r="850" spans="1:39" s="23" customFormat="1">
      <c r="A850" s="52"/>
      <c r="B850" s="52"/>
      <c r="F850" s="54"/>
      <c r="T850" s="55"/>
      <c r="U850" s="54"/>
      <c r="AM850" s="53"/>
    </row>
    <row r="851" spans="1:39" s="23" customFormat="1">
      <c r="A851" s="52"/>
      <c r="B851" s="52"/>
      <c r="F851" s="54"/>
      <c r="T851" s="55"/>
      <c r="U851" s="54"/>
      <c r="AM851" s="53"/>
    </row>
    <row r="852" spans="1:39" s="23" customFormat="1">
      <c r="A852" s="52"/>
      <c r="B852" s="52"/>
      <c r="F852" s="54"/>
      <c r="T852" s="55"/>
      <c r="U852" s="54"/>
      <c r="AM852" s="53"/>
    </row>
    <row r="853" spans="1:39" s="23" customFormat="1">
      <c r="A853" s="52"/>
      <c r="B853" s="52"/>
      <c r="F853" s="54"/>
      <c r="T853" s="55"/>
      <c r="U853" s="54"/>
      <c r="AM853" s="53"/>
    </row>
    <row r="854" spans="1:39" s="23" customFormat="1">
      <c r="A854" s="52"/>
      <c r="B854" s="52"/>
      <c r="F854" s="54"/>
      <c r="T854" s="55"/>
      <c r="U854" s="54"/>
      <c r="AM854" s="53"/>
    </row>
    <row r="855" spans="1:39" s="23" customFormat="1">
      <c r="A855" s="52"/>
      <c r="B855" s="52"/>
      <c r="F855" s="54"/>
      <c r="T855" s="55"/>
      <c r="U855" s="54"/>
      <c r="AM855" s="53"/>
    </row>
    <row r="856" spans="1:39" s="23" customFormat="1">
      <c r="A856" s="52"/>
      <c r="B856" s="52"/>
      <c r="F856" s="54"/>
      <c r="T856" s="55"/>
      <c r="U856" s="54"/>
      <c r="AM856" s="53"/>
    </row>
    <row r="857" spans="1:39" s="23" customFormat="1">
      <c r="A857" s="52"/>
      <c r="B857" s="52"/>
      <c r="F857" s="54"/>
      <c r="T857" s="55"/>
      <c r="U857" s="54"/>
      <c r="AM857" s="53"/>
    </row>
    <row r="858" spans="1:39" s="23" customFormat="1">
      <c r="A858" s="52"/>
      <c r="B858" s="52"/>
      <c r="F858" s="54"/>
      <c r="T858" s="55"/>
      <c r="U858" s="54"/>
      <c r="AM858" s="53"/>
    </row>
    <row r="859" spans="1:39" s="23" customFormat="1">
      <c r="A859" s="52"/>
      <c r="B859" s="52"/>
      <c r="F859" s="54"/>
      <c r="T859" s="55"/>
      <c r="U859" s="54"/>
      <c r="AM859" s="53"/>
    </row>
    <row r="860" spans="1:39" s="23" customFormat="1">
      <c r="A860" s="52"/>
      <c r="B860" s="52"/>
      <c r="F860" s="54"/>
      <c r="T860" s="55"/>
      <c r="U860" s="54"/>
      <c r="AM860" s="53"/>
    </row>
    <row r="861" spans="1:39" s="23" customFormat="1">
      <c r="A861" s="52"/>
      <c r="B861" s="52"/>
      <c r="F861" s="54"/>
      <c r="T861" s="55"/>
      <c r="U861" s="54"/>
      <c r="AM861" s="53"/>
    </row>
    <row r="862" spans="1:39" s="23" customFormat="1">
      <c r="A862" s="52"/>
      <c r="B862" s="52"/>
      <c r="F862" s="54"/>
      <c r="T862" s="55"/>
      <c r="U862" s="54"/>
      <c r="AM862" s="53"/>
    </row>
    <row r="863" spans="1:39" s="23" customFormat="1">
      <c r="A863" s="52"/>
      <c r="B863" s="52"/>
      <c r="F863" s="54"/>
      <c r="T863" s="55"/>
      <c r="U863" s="54"/>
      <c r="AM863" s="53"/>
    </row>
    <row r="864" spans="1:39" s="23" customFormat="1">
      <c r="A864" s="52"/>
      <c r="B864" s="52"/>
      <c r="F864" s="54"/>
      <c r="T864" s="55"/>
      <c r="U864" s="54"/>
      <c r="AM864" s="53"/>
    </row>
    <row r="865" spans="1:39" s="23" customFormat="1">
      <c r="A865" s="52"/>
      <c r="B865" s="52"/>
      <c r="F865" s="54"/>
      <c r="T865" s="55"/>
      <c r="U865" s="54"/>
      <c r="AM865" s="53"/>
    </row>
    <row r="866" spans="1:39" s="23" customFormat="1">
      <c r="A866" s="52"/>
      <c r="B866" s="52"/>
      <c r="F866" s="54"/>
      <c r="T866" s="55"/>
      <c r="U866" s="54"/>
      <c r="AM866" s="53"/>
    </row>
    <row r="867" spans="1:39" s="23" customFormat="1">
      <c r="A867" s="52"/>
      <c r="B867" s="52"/>
      <c r="F867" s="54"/>
      <c r="T867" s="55"/>
      <c r="U867" s="54"/>
      <c r="AM867" s="53"/>
    </row>
    <row r="868" spans="1:39" s="23" customFormat="1">
      <c r="A868" s="52"/>
      <c r="B868" s="52"/>
      <c r="F868" s="54"/>
      <c r="T868" s="55"/>
      <c r="U868" s="54"/>
      <c r="AM868" s="53"/>
    </row>
    <row r="869" spans="1:39" s="23" customFormat="1">
      <c r="A869" s="52"/>
      <c r="B869" s="52"/>
      <c r="F869" s="54"/>
      <c r="T869" s="55"/>
      <c r="U869" s="54"/>
      <c r="AM869" s="53"/>
    </row>
    <row r="870" spans="1:39" s="23" customFormat="1">
      <c r="A870" s="52"/>
      <c r="B870" s="52"/>
      <c r="F870" s="54"/>
      <c r="T870" s="55"/>
      <c r="U870" s="54"/>
      <c r="AM870" s="53"/>
    </row>
    <row r="871" spans="1:39" s="23" customFormat="1">
      <c r="A871" s="52"/>
      <c r="B871" s="52"/>
      <c r="F871" s="54"/>
      <c r="T871" s="55"/>
      <c r="U871" s="54"/>
      <c r="AM871" s="53"/>
    </row>
    <row r="872" spans="1:39" s="23" customFormat="1">
      <c r="A872" s="52"/>
      <c r="B872" s="52"/>
      <c r="F872" s="54"/>
      <c r="T872" s="55"/>
      <c r="U872" s="54"/>
      <c r="AM872" s="53"/>
    </row>
    <row r="873" spans="1:39" s="23" customFormat="1">
      <c r="A873" s="52"/>
      <c r="B873" s="52"/>
      <c r="F873" s="54"/>
      <c r="T873" s="55"/>
      <c r="U873" s="54"/>
      <c r="AM873" s="53"/>
    </row>
    <row r="874" spans="1:39" s="23" customFormat="1">
      <c r="A874" s="52"/>
      <c r="B874" s="52"/>
      <c r="F874" s="54"/>
      <c r="T874" s="55"/>
      <c r="U874" s="54"/>
      <c r="AM874" s="53"/>
    </row>
    <row r="875" spans="1:39" s="23" customFormat="1">
      <c r="A875" s="52"/>
      <c r="B875" s="52"/>
      <c r="F875" s="54"/>
      <c r="T875" s="55"/>
      <c r="U875" s="54"/>
      <c r="AM875" s="53"/>
    </row>
    <row r="876" spans="1:39" s="23" customFormat="1">
      <c r="A876" s="52"/>
      <c r="B876" s="52"/>
      <c r="F876" s="54"/>
      <c r="T876" s="55"/>
      <c r="U876" s="54"/>
      <c r="AM876" s="53"/>
    </row>
    <row r="877" spans="1:39" s="23" customFormat="1">
      <c r="A877" s="52"/>
      <c r="B877" s="52"/>
      <c r="F877" s="54"/>
      <c r="T877" s="55"/>
      <c r="U877" s="54"/>
      <c r="AM877" s="53"/>
    </row>
    <row r="878" spans="1:39" s="23" customFormat="1">
      <c r="A878" s="52"/>
      <c r="B878" s="52"/>
      <c r="F878" s="54"/>
      <c r="T878" s="55"/>
      <c r="U878" s="54"/>
      <c r="AM878" s="53"/>
    </row>
    <row r="879" spans="1:39" s="23" customFormat="1">
      <c r="A879" s="52"/>
      <c r="B879" s="52"/>
      <c r="F879" s="54"/>
      <c r="T879" s="55"/>
      <c r="U879" s="54"/>
      <c r="AM879" s="53"/>
    </row>
    <row r="880" spans="1:39" s="23" customFormat="1">
      <c r="A880" s="52"/>
      <c r="B880" s="52"/>
      <c r="F880" s="54"/>
      <c r="T880" s="55"/>
      <c r="U880" s="54"/>
      <c r="AM880" s="53"/>
    </row>
    <row r="881" spans="1:39" s="23" customFormat="1">
      <c r="A881" s="52"/>
      <c r="B881" s="52"/>
      <c r="F881" s="54"/>
      <c r="T881" s="55"/>
      <c r="U881" s="54"/>
      <c r="AM881" s="53"/>
    </row>
    <row r="882" spans="1:39" s="23" customFormat="1">
      <c r="A882" s="52"/>
      <c r="B882" s="52"/>
      <c r="F882" s="54"/>
      <c r="T882" s="55"/>
      <c r="U882" s="54"/>
      <c r="AM882" s="53"/>
    </row>
    <row r="883" spans="1:39" s="23" customFormat="1">
      <c r="A883" s="52"/>
      <c r="B883" s="52"/>
      <c r="F883" s="54"/>
      <c r="T883" s="55"/>
      <c r="U883" s="54"/>
      <c r="AM883" s="53"/>
    </row>
    <row r="884" spans="1:39" s="23" customFormat="1">
      <c r="A884" s="52"/>
      <c r="B884" s="52"/>
      <c r="F884" s="54"/>
      <c r="T884" s="55"/>
      <c r="U884" s="54"/>
      <c r="AM884" s="53"/>
    </row>
    <row r="885" spans="1:39" s="23" customFormat="1">
      <c r="A885" s="52"/>
      <c r="B885" s="52"/>
      <c r="F885" s="54"/>
      <c r="T885" s="55"/>
      <c r="U885" s="54"/>
      <c r="AM885" s="53"/>
    </row>
    <row r="886" spans="1:39" s="23" customFormat="1">
      <c r="A886" s="52"/>
      <c r="B886" s="52"/>
      <c r="F886" s="54"/>
      <c r="T886" s="55"/>
      <c r="U886" s="54"/>
      <c r="AM886" s="53"/>
    </row>
    <row r="887" spans="1:39" s="23" customFormat="1">
      <c r="A887" s="52"/>
      <c r="B887" s="52"/>
      <c r="F887" s="54"/>
      <c r="T887" s="55"/>
      <c r="U887" s="54"/>
      <c r="AM887" s="53"/>
    </row>
    <row r="888" spans="1:39" s="23" customFormat="1">
      <c r="A888" s="52"/>
      <c r="B888" s="52"/>
      <c r="F888" s="54"/>
      <c r="T888" s="55"/>
      <c r="U888" s="54"/>
      <c r="AM888" s="53"/>
    </row>
    <row r="889" spans="1:39" s="23" customFormat="1">
      <c r="A889" s="52"/>
      <c r="B889" s="52"/>
      <c r="F889" s="54"/>
      <c r="T889" s="55"/>
      <c r="U889" s="54"/>
      <c r="AM889" s="53"/>
    </row>
    <row r="890" spans="1:39" s="23" customFormat="1">
      <c r="A890" s="52"/>
      <c r="B890" s="52"/>
      <c r="F890" s="54"/>
      <c r="T890" s="55"/>
      <c r="U890" s="54"/>
      <c r="AM890" s="53"/>
    </row>
    <row r="891" spans="1:39" s="23" customFormat="1">
      <c r="A891" s="52"/>
      <c r="B891" s="52"/>
      <c r="F891" s="54"/>
      <c r="T891" s="55"/>
      <c r="U891" s="54"/>
      <c r="AM891" s="53"/>
    </row>
    <row r="892" spans="1:39" s="23" customFormat="1">
      <c r="A892" s="52"/>
      <c r="B892" s="52"/>
      <c r="F892" s="54"/>
      <c r="T892" s="55"/>
      <c r="U892" s="54"/>
      <c r="AM892" s="53"/>
    </row>
    <row r="893" spans="1:39" s="23" customFormat="1">
      <c r="A893" s="52"/>
      <c r="B893" s="52"/>
      <c r="F893" s="54"/>
      <c r="T893" s="55"/>
      <c r="U893" s="54"/>
      <c r="AM893" s="53"/>
    </row>
    <row r="894" spans="1:39" s="23" customFormat="1">
      <c r="A894" s="52"/>
      <c r="B894" s="52"/>
      <c r="F894" s="54"/>
      <c r="T894" s="55"/>
      <c r="U894" s="54"/>
      <c r="AM894" s="53"/>
    </row>
    <row r="895" spans="1:39" s="23" customFormat="1">
      <c r="A895" s="52"/>
      <c r="B895" s="52"/>
      <c r="F895" s="54"/>
      <c r="T895" s="55"/>
      <c r="U895" s="54"/>
      <c r="AM895" s="53"/>
    </row>
    <row r="896" spans="1:39" s="23" customFormat="1">
      <c r="A896" s="52"/>
      <c r="B896" s="52"/>
      <c r="F896" s="54"/>
      <c r="T896" s="55"/>
      <c r="U896" s="54"/>
      <c r="AM896" s="53"/>
    </row>
    <row r="897" spans="1:39" s="23" customFormat="1">
      <c r="A897" s="52"/>
      <c r="B897" s="52"/>
      <c r="F897" s="54"/>
      <c r="T897" s="55"/>
      <c r="U897" s="54"/>
      <c r="AM897" s="53"/>
    </row>
    <row r="898" spans="1:39" s="23" customFormat="1">
      <c r="A898" s="52"/>
      <c r="B898" s="52"/>
      <c r="F898" s="54"/>
      <c r="T898" s="55"/>
      <c r="U898" s="54"/>
      <c r="AM898" s="53"/>
    </row>
    <row r="899" spans="1:39" s="23" customFormat="1">
      <c r="A899" s="52"/>
      <c r="B899" s="52"/>
      <c r="F899" s="54"/>
      <c r="T899" s="55"/>
      <c r="U899" s="54"/>
      <c r="AM899" s="53"/>
    </row>
    <row r="900" spans="1:39" s="23" customFormat="1">
      <c r="A900" s="52"/>
      <c r="B900" s="52"/>
      <c r="F900" s="54"/>
      <c r="T900" s="55"/>
      <c r="U900" s="54"/>
      <c r="AM900" s="53"/>
    </row>
    <row r="901" spans="1:39" s="23" customFormat="1">
      <c r="A901" s="52"/>
      <c r="B901" s="52"/>
      <c r="F901" s="54"/>
      <c r="T901" s="55"/>
      <c r="U901" s="54"/>
      <c r="AM901" s="53"/>
    </row>
    <row r="902" spans="1:39" s="23" customFormat="1">
      <c r="A902" s="52"/>
      <c r="B902" s="52"/>
      <c r="F902" s="54"/>
      <c r="T902" s="55"/>
      <c r="U902" s="54"/>
      <c r="AM902" s="53"/>
    </row>
    <row r="903" spans="1:39" s="23" customFormat="1">
      <c r="A903" s="52"/>
      <c r="B903" s="52"/>
      <c r="F903" s="54"/>
      <c r="T903" s="55"/>
      <c r="U903" s="54"/>
      <c r="AM903" s="53"/>
    </row>
    <row r="904" spans="1:39" s="23" customFormat="1">
      <c r="A904" s="52"/>
      <c r="B904" s="52"/>
      <c r="F904" s="54"/>
      <c r="T904" s="55"/>
      <c r="U904" s="54"/>
      <c r="AM904" s="53"/>
    </row>
    <row r="905" spans="1:39" s="23" customFormat="1">
      <c r="A905" s="52"/>
      <c r="B905" s="52"/>
      <c r="F905" s="54"/>
      <c r="T905" s="55"/>
      <c r="U905" s="54"/>
      <c r="AM905" s="53"/>
    </row>
    <row r="906" spans="1:39" s="23" customFormat="1">
      <c r="A906" s="52"/>
      <c r="B906" s="52"/>
      <c r="F906" s="54"/>
      <c r="T906" s="55"/>
      <c r="U906" s="54"/>
      <c r="AM906" s="53"/>
    </row>
    <row r="907" spans="1:39" s="23" customFormat="1">
      <c r="A907" s="52"/>
      <c r="B907" s="52"/>
      <c r="F907" s="54"/>
      <c r="T907" s="55"/>
      <c r="U907" s="54"/>
      <c r="AM907" s="53"/>
    </row>
    <row r="908" spans="1:39" s="23" customFormat="1">
      <c r="A908" s="52"/>
      <c r="B908" s="52"/>
      <c r="F908" s="54"/>
      <c r="T908" s="55"/>
      <c r="U908" s="54"/>
      <c r="AM908" s="53"/>
    </row>
    <row r="909" spans="1:39" s="23" customFormat="1">
      <c r="A909" s="52"/>
      <c r="B909" s="52"/>
      <c r="F909" s="54"/>
      <c r="T909" s="55"/>
      <c r="U909" s="54"/>
      <c r="AM909" s="53"/>
    </row>
    <row r="910" spans="1:39" s="23" customFormat="1">
      <c r="A910" s="52"/>
      <c r="B910" s="52"/>
      <c r="F910" s="54"/>
      <c r="T910" s="55"/>
      <c r="U910" s="54"/>
      <c r="AM910" s="53"/>
    </row>
    <row r="911" spans="1:39" s="23" customFormat="1">
      <c r="A911" s="52"/>
      <c r="B911" s="52"/>
      <c r="F911" s="54"/>
      <c r="T911" s="55"/>
      <c r="U911" s="54"/>
      <c r="AM911" s="53"/>
    </row>
    <row r="912" spans="1:39" s="23" customFormat="1">
      <c r="A912" s="52"/>
      <c r="B912" s="52"/>
      <c r="F912" s="54"/>
      <c r="T912" s="55"/>
      <c r="U912" s="54"/>
      <c r="AM912" s="53"/>
    </row>
    <row r="913" spans="1:39" s="23" customFormat="1">
      <c r="A913" s="52"/>
      <c r="B913" s="52"/>
      <c r="F913" s="54"/>
      <c r="T913" s="55"/>
      <c r="U913" s="54"/>
      <c r="AM913" s="53"/>
    </row>
    <row r="914" spans="1:39" s="23" customFormat="1">
      <c r="A914" s="52"/>
      <c r="B914" s="52"/>
      <c r="F914" s="54"/>
      <c r="T914" s="55"/>
      <c r="U914" s="54"/>
      <c r="AM914" s="53"/>
    </row>
    <row r="915" spans="1:39" s="23" customFormat="1">
      <c r="A915" s="52"/>
      <c r="B915" s="52"/>
      <c r="F915" s="54"/>
      <c r="T915" s="55"/>
      <c r="U915" s="54"/>
      <c r="AM915" s="53"/>
    </row>
    <row r="916" spans="1:39" s="23" customFormat="1">
      <c r="A916" s="52"/>
      <c r="B916" s="52"/>
      <c r="F916" s="54"/>
      <c r="T916" s="55"/>
      <c r="U916" s="54"/>
      <c r="AM916" s="53"/>
    </row>
    <row r="917" spans="1:39" s="23" customFormat="1">
      <c r="A917" s="52"/>
      <c r="B917" s="52"/>
      <c r="F917" s="54"/>
      <c r="T917" s="55"/>
      <c r="U917" s="54"/>
      <c r="AM917" s="53"/>
    </row>
    <row r="918" spans="1:39" s="23" customFormat="1">
      <c r="A918" s="52"/>
      <c r="B918" s="52"/>
      <c r="F918" s="54"/>
      <c r="T918" s="55"/>
      <c r="U918" s="54"/>
      <c r="AM918" s="53"/>
    </row>
    <row r="919" spans="1:39" s="23" customFormat="1">
      <c r="A919" s="52"/>
      <c r="B919" s="52"/>
      <c r="F919" s="54"/>
      <c r="T919" s="55"/>
      <c r="U919" s="54"/>
      <c r="AM919" s="53"/>
    </row>
    <row r="920" spans="1:39" s="23" customFormat="1">
      <c r="A920" s="52"/>
      <c r="B920" s="52"/>
      <c r="F920" s="54"/>
      <c r="T920" s="55"/>
      <c r="U920" s="54"/>
      <c r="AM920" s="53"/>
    </row>
    <row r="921" spans="1:39" s="23" customFormat="1">
      <c r="A921" s="52"/>
      <c r="B921" s="52"/>
      <c r="F921" s="54"/>
      <c r="T921" s="55"/>
      <c r="U921" s="54"/>
      <c r="AM921" s="53"/>
    </row>
    <row r="922" spans="1:39" s="23" customFormat="1">
      <c r="A922" s="52"/>
      <c r="B922" s="52"/>
      <c r="F922" s="54"/>
      <c r="T922" s="55"/>
      <c r="U922" s="54"/>
      <c r="AM922" s="53"/>
    </row>
    <row r="923" spans="1:39" s="23" customFormat="1">
      <c r="A923" s="52"/>
      <c r="B923" s="52"/>
      <c r="F923" s="54"/>
      <c r="T923" s="55"/>
      <c r="U923" s="54"/>
      <c r="AM923" s="53"/>
    </row>
    <row r="924" spans="1:39" s="23" customFormat="1">
      <c r="A924" s="52"/>
      <c r="B924" s="52"/>
      <c r="F924" s="54"/>
      <c r="T924" s="55"/>
      <c r="U924" s="54"/>
      <c r="AM924" s="53"/>
    </row>
    <row r="925" spans="1:39" s="23" customFormat="1">
      <c r="A925" s="52"/>
      <c r="B925" s="52"/>
      <c r="F925" s="54"/>
      <c r="T925" s="55"/>
      <c r="U925" s="54"/>
      <c r="AM925" s="53"/>
    </row>
    <row r="926" spans="1:39" s="23" customFormat="1">
      <c r="A926" s="52"/>
      <c r="B926" s="52"/>
      <c r="F926" s="54"/>
      <c r="T926" s="55"/>
      <c r="U926" s="54"/>
      <c r="AM926" s="53"/>
    </row>
    <row r="927" spans="1:39" s="23" customFormat="1">
      <c r="A927" s="52"/>
      <c r="B927" s="52"/>
      <c r="F927" s="54"/>
      <c r="T927" s="55"/>
      <c r="U927" s="54"/>
      <c r="AM927" s="53"/>
    </row>
    <row r="928" spans="1:39" s="23" customFormat="1">
      <c r="A928" s="52"/>
      <c r="B928" s="52"/>
      <c r="F928" s="54"/>
      <c r="T928" s="55"/>
      <c r="U928" s="54"/>
      <c r="AM928" s="53"/>
    </row>
    <row r="929" spans="1:39" s="23" customFormat="1">
      <c r="A929" s="52"/>
      <c r="B929" s="52"/>
      <c r="F929" s="54"/>
      <c r="T929" s="55"/>
      <c r="U929" s="54"/>
      <c r="AM929" s="53"/>
    </row>
    <row r="930" spans="1:39" s="23" customFormat="1">
      <c r="A930" s="52"/>
      <c r="B930" s="52"/>
      <c r="F930" s="54"/>
      <c r="T930" s="55"/>
      <c r="U930" s="54"/>
      <c r="AM930" s="53"/>
    </row>
    <row r="931" spans="1:39" s="23" customFormat="1">
      <c r="A931" s="52"/>
      <c r="B931" s="52"/>
      <c r="F931" s="54"/>
      <c r="T931" s="55"/>
      <c r="U931" s="54"/>
      <c r="AM931" s="53"/>
    </row>
    <row r="932" spans="1:39" s="23" customFormat="1">
      <c r="A932" s="52"/>
      <c r="B932" s="52"/>
      <c r="F932" s="54"/>
      <c r="T932" s="55"/>
      <c r="U932" s="54"/>
      <c r="AM932" s="53"/>
    </row>
    <row r="933" spans="1:39" s="23" customFormat="1">
      <c r="A933" s="52"/>
      <c r="B933" s="52"/>
      <c r="F933" s="54"/>
      <c r="T933" s="55"/>
      <c r="U933" s="54"/>
      <c r="AM933" s="53"/>
    </row>
    <row r="934" spans="1:39" s="23" customFormat="1">
      <c r="A934" s="52"/>
      <c r="B934" s="52"/>
      <c r="F934" s="54"/>
      <c r="T934" s="55"/>
      <c r="U934" s="54"/>
      <c r="AM934" s="53"/>
    </row>
    <row r="935" spans="1:39" s="23" customFormat="1">
      <c r="A935" s="52"/>
      <c r="B935" s="52"/>
      <c r="F935" s="54"/>
      <c r="T935" s="55"/>
      <c r="U935" s="54"/>
      <c r="AM935" s="53"/>
    </row>
    <row r="936" spans="1:39" s="23" customFormat="1">
      <c r="A936" s="52"/>
      <c r="B936" s="52"/>
      <c r="F936" s="54"/>
      <c r="T936" s="55"/>
      <c r="U936" s="54"/>
      <c r="AM936" s="53"/>
    </row>
    <row r="937" spans="1:39" s="23" customFormat="1">
      <c r="A937" s="52"/>
      <c r="B937" s="52"/>
      <c r="F937" s="54"/>
      <c r="T937" s="55"/>
      <c r="U937" s="54"/>
      <c r="AM937" s="53"/>
    </row>
    <row r="938" spans="1:39" s="23" customFormat="1">
      <c r="A938" s="52"/>
      <c r="B938" s="52"/>
      <c r="F938" s="54"/>
      <c r="T938" s="55"/>
      <c r="U938" s="54"/>
      <c r="AM938" s="53"/>
    </row>
    <row r="939" spans="1:39" s="23" customFormat="1">
      <c r="A939" s="52"/>
      <c r="B939" s="52"/>
      <c r="F939" s="54"/>
      <c r="T939" s="55"/>
      <c r="U939" s="54"/>
      <c r="AM939" s="53"/>
    </row>
    <row r="940" spans="1:39" s="23" customFormat="1">
      <c r="A940" s="52"/>
      <c r="B940" s="52"/>
      <c r="F940" s="54"/>
      <c r="T940" s="55"/>
      <c r="U940" s="54"/>
      <c r="AM940" s="53"/>
    </row>
    <row r="941" spans="1:39" s="23" customFormat="1">
      <c r="A941" s="52"/>
      <c r="B941" s="52"/>
      <c r="F941" s="54"/>
      <c r="T941" s="55"/>
      <c r="U941" s="54"/>
      <c r="AM941" s="53"/>
    </row>
    <row r="942" spans="1:39" s="23" customFormat="1">
      <c r="A942" s="52"/>
      <c r="B942" s="52"/>
      <c r="F942" s="54"/>
      <c r="T942" s="55"/>
      <c r="U942" s="54"/>
      <c r="AM942" s="53"/>
    </row>
    <row r="943" spans="1:39" s="23" customFormat="1">
      <c r="A943" s="52"/>
      <c r="B943" s="52"/>
      <c r="F943" s="54"/>
      <c r="T943" s="55"/>
      <c r="U943" s="54"/>
      <c r="AM943" s="53"/>
    </row>
    <row r="944" spans="1:39" s="23" customFormat="1">
      <c r="A944" s="52"/>
      <c r="B944" s="52"/>
      <c r="F944" s="54"/>
      <c r="T944" s="55"/>
      <c r="U944" s="54"/>
      <c r="AM944" s="53"/>
    </row>
    <row r="945" spans="1:39" s="23" customFormat="1">
      <c r="A945" s="52"/>
      <c r="B945" s="52"/>
      <c r="F945" s="54"/>
      <c r="T945" s="55"/>
      <c r="U945" s="54"/>
      <c r="AM945" s="53"/>
    </row>
    <row r="946" spans="1:39" s="23" customFormat="1">
      <c r="A946" s="52"/>
      <c r="B946" s="52"/>
      <c r="F946" s="54"/>
      <c r="T946" s="55"/>
      <c r="U946" s="54"/>
      <c r="AM946" s="53"/>
    </row>
    <row r="947" spans="1:39" s="23" customFormat="1">
      <c r="A947" s="52"/>
      <c r="B947" s="52"/>
      <c r="F947" s="54"/>
      <c r="T947" s="55"/>
      <c r="U947" s="54"/>
      <c r="AM947" s="53"/>
    </row>
    <row r="948" spans="1:39" s="23" customFormat="1">
      <c r="A948" s="52"/>
      <c r="B948" s="52"/>
      <c r="F948" s="54"/>
      <c r="T948" s="55"/>
      <c r="U948" s="54"/>
      <c r="AM948" s="53"/>
    </row>
    <row r="949" spans="1:39" s="23" customFormat="1">
      <c r="A949" s="52"/>
      <c r="B949" s="52"/>
      <c r="F949" s="54"/>
      <c r="T949" s="55"/>
      <c r="U949" s="54"/>
      <c r="AM949" s="53"/>
    </row>
    <row r="950" spans="1:39" s="23" customFormat="1">
      <c r="A950" s="52"/>
      <c r="B950" s="52"/>
      <c r="F950" s="54"/>
      <c r="T950" s="55"/>
      <c r="U950" s="54"/>
      <c r="AM950" s="53"/>
    </row>
    <row r="951" spans="1:39" s="23" customFormat="1">
      <c r="A951" s="52"/>
      <c r="B951" s="52"/>
      <c r="F951" s="54"/>
      <c r="T951" s="55"/>
      <c r="U951" s="54"/>
      <c r="AM951" s="53"/>
    </row>
    <row r="952" spans="1:39" s="23" customFormat="1">
      <c r="A952" s="52"/>
      <c r="B952" s="52"/>
      <c r="F952" s="54"/>
      <c r="T952" s="55"/>
      <c r="U952" s="54"/>
      <c r="AM952" s="53"/>
    </row>
    <row r="953" spans="1:39" s="23" customFormat="1">
      <c r="A953" s="52"/>
      <c r="B953" s="52"/>
      <c r="F953" s="54"/>
      <c r="T953" s="55"/>
      <c r="U953" s="54"/>
      <c r="AM953" s="53"/>
    </row>
    <row r="954" spans="1:39" s="23" customFormat="1">
      <c r="A954" s="52"/>
      <c r="B954" s="52"/>
      <c r="F954" s="54"/>
      <c r="T954" s="55"/>
      <c r="U954" s="54"/>
      <c r="AM954" s="53"/>
    </row>
    <row r="955" spans="1:39" s="23" customFormat="1">
      <c r="A955" s="52"/>
      <c r="B955" s="52"/>
      <c r="F955" s="54"/>
      <c r="T955" s="55"/>
      <c r="U955" s="54"/>
      <c r="AM955" s="53"/>
    </row>
    <row r="956" spans="1:39" s="23" customFormat="1">
      <c r="A956" s="52"/>
      <c r="B956" s="52"/>
      <c r="F956" s="54"/>
      <c r="T956" s="55"/>
      <c r="U956" s="54"/>
      <c r="AM956" s="53"/>
    </row>
    <row r="957" spans="1:39" s="23" customFormat="1">
      <c r="A957" s="52"/>
      <c r="B957" s="52"/>
      <c r="F957" s="54"/>
      <c r="T957" s="55"/>
      <c r="U957" s="54"/>
      <c r="AM957" s="53"/>
    </row>
    <row r="958" spans="1:39" s="23" customFormat="1">
      <c r="A958" s="52"/>
      <c r="B958" s="52"/>
      <c r="F958" s="54"/>
      <c r="T958" s="55"/>
      <c r="U958" s="54"/>
      <c r="AM958" s="53"/>
    </row>
    <row r="959" spans="1:39" s="23" customFormat="1">
      <c r="A959" s="52"/>
      <c r="B959" s="52"/>
      <c r="F959" s="54"/>
      <c r="T959" s="55"/>
      <c r="U959" s="54"/>
      <c r="AM959" s="53"/>
    </row>
    <row r="960" spans="1:39" s="23" customFormat="1">
      <c r="A960" s="52"/>
      <c r="B960" s="52"/>
      <c r="F960" s="54"/>
      <c r="T960" s="55"/>
      <c r="U960" s="54"/>
      <c r="AM960" s="53"/>
    </row>
    <row r="961" spans="1:39" s="23" customFormat="1">
      <c r="A961" s="52"/>
      <c r="B961" s="52"/>
      <c r="F961" s="54"/>
      <c r="T961" s="55"/>
      <c r="U961" s="54"/>
      <c r="AM961" s="53"/>
    </row>
    <row r="962" spans="1:39" s="23" customFormat="1">
      <c r="A962" s="52"/>
      <c r="B962" s="52"/>
      <c r="F962" s="54"/>
      <c r="T962" s="55"/>
      <c r="U962" s="54"/>
      <c r="AM962" s="53"/>
    </row>
    <row r="963" spans="1:39" s="23" customFormat="1">
      <c r="A963" s="52"/>
      <c r="B963" s="52"/>
      <c r="F963" s="54"/>
      <c r="T963" s="55"/>
      <c r="U963" s="54"/>
      <c r="AM963" s="53"/>
    </row>
    <row r="964" spans="1:39" s="23" customFormat="1">
      <c r="A964" s="52"/>
      <c r="B964" s="52"/>
      <c r="F964" s="54"/>
      <c r="T964" s="55"/>
      <c r="U964" s="54"/>
      <c r="AM964" s="53"/>
    </row>
    <row r="965" spans="1:39" s="23" customFormat="1">
      <c r="A965" s="52"/>
      <c r="B965" s="52"/>
      <c r="F965" s="54"/>
      <c r="T965" s="55"/>
      <c r="U965" s="54"/>
      <c r="AM965" s="53"/>
    </row>
    <row r="966" spans="1:39" s="23" customFormat="1">
      <c r="A966" s="52"/>
      <c r="B966" s="52"/>
      <c r="F966" s="54"/>
      <c r="T966" s="55"/>
      <c r="U966" s="54"/>
      <c r="AM966" s="53"/>
    </row>
    <row r="967" spans="1:39" s="23" customFormat="1">
      <c r="A967" s="52"/>
      <c r="B967" s="52"/>
      <c r="F967" s="54"/>
      <c r="T967" s="55"/>
      <c r="U967" s="54"/>
      <c r="AM967" s="53"/>
    </row>
    <row r="968" spans="1:39" s="23" customFormat="1">
      <c r="A968" s="52"/>
      <c r="B968" s="52"/>
      <c r="F968" s="54"/>
      <c r="T968" s="55"/>
      <c r="U968" s="54"/>
      <c r="AM968" s="53"/>
    </row>
    <row r="969" spans="1:39" s="23" customFormat="1">
      <c r="A969" s="52"/>
      <c r="B969" s="52"/>
      <c r="F969" s="54"/>
      <c r="T969" s="55"/>
      <c r="U969" s="54"/>
      <c r="AM969" s="53"/>
    </row>
    <row r="970" spans="1:39" s="23" customFormat="1">
      <c r="A970" s="52"/>
      <c r="B970" s="52"/>
      <c r="F970" s="54"/>
      <c r="T970" s="55"/>
      <c r="U970" s="54"/>
      <c r="AM970" s="53"/>
    </row>
    <row r="971" spans="1:39" s="23" customFormat="1">
      <c r="A971" s="52"/>
      <c r="B971" s="52"/>
      <c r="F971" s="54"/>
      <c r="T971" s="55"/>
      <c r="U971" s="54"/>
      <c r="AM971" s="53"/>
    </row>
    <row r="972" spans="1:39" s="23" customFormat="1">
      <c r="A972" s="52"/>
      <c r="B972" s="52"/>
      <c r="F972" s="54"/>
      <c r="T972" s="55"/>
      <c r="U972" s="54"/>
      <c r="AM972" s="53"/>
    </row>
    <row r="973" spans="1:39" s="23" customFormat="1">
      <c r="A973" s="52"/>
      <c r="B973" s="52"/>
      <c r="F973" s="54"/>
      <c r="T973" s="55"/>
      <c r="U973" s="54"/>
      <c r="AM973" s="53"/>
    </row>
    <row r="974" spans="1:39" s="23" customFormat="1">
      <c r="A974" s="52"/>
      <c r="B974" s="52"/>
      <c r="F974" s="54"/>
      <c r="T974" s="55"/>
      <c r="U974" s="54"/>
      <c r="AM974" s="53"/>
    </row>
    <row r="975" spans="1:39" s="23" customFormat="1">
      <c r="A975" s="52"/>
      <c r="B975" s="52"/>
      <c r="F975" s="54"/>
      <c r="T975" s="55"/>
      <c r="U975" s="54"/>
      <c r="AM975" s="53"/>
    </row>
    <row r="976" spans="1:39" s="23" customFormat="1">
      <c r="A976" s="52"/>
      <c r="B976" s="52"/>
      <c r="F976" s="54"/>
      <c r="T976" s="55"/>
      <c r="U976" s="54"/>
      <c r="AM976" s="53"/>
    </row>
    <row r="977" spans="1:39" s="23" customFormat="1">
      <c r="A977" s="52"/>
      <c r="B977" s="52"/>
      <c r="F977" s="54"/>
      <c r="T977" s="55"/>
      <c r="U977" s="54"/>
      <c r="AM977" s="53"/>
    </row>
    <row r="978" spans="1:39" s="23" customFormat="1">
      <c r="A978" s="52"/>
      <c r="B978" s="52"/>
      <c r="F978" s="54"/>
      <c r="T978" s="55"/>
      <c r="U978" s="54"/>
      <c r="AM978" s="53"/>
    </row>
    <row r="979" spans="1:39" s="23" customFormat="1">
      <c r="A979" s="52"/>
      <c r="B979" s="52"/>
      <c r="F979" s="54"/>
      <c r="T979" s="55"/>
      <c r="U979" s="54"/>
      <c r="AM979" s="53"/>
    </row>
    <row r="980" spans="1:39" s="23" customFormat="1">
      <c r="A980" s="52"/>
      <c r="B980" s="52"/>
      <c r="F980" s="54"/>
      <c r="T980" s="55"/>
      <c r="U980" s="54"/>
      <c r="AM980" s="53"/>
    </row>
    <row r="981" spans="1:39" s="23" customFormat="1">
      <c r="A981" s="52"/>
      <c r="B981" s="52"/>
      <c r="F981" s="54"/>
      <c r="T981" s="55"/>
      <c r="U981" s="54"/>
      <c r="AM981" s="53"/>
    </row>
    <row r="982" spans="1:39" s="23" customFormat="1">
      <c r="A982" s="52"/>
      <c r="B982" s="52"/>
      <c r="F982" s="54"/>
      <c r="T982" s="55"/>
      <c r="U982" s="54"/>
      <c r="AM982" s="53"/>
    </row>
    <row r="983" spans="1:39" s="23" customFormat="1">
      <c r="A983" s="52"/>
      <c r="B983" s="52"/>
      <c r="F983" s="54"/>
      <c r="T983" s="55"/>
      <c r="U983" s="54"/>
      <c r="AM983" s="53"/>
    </row>
    <row r="984" spans="1:39" s="23" customFormat="1">
      <c r="A984" s="52"/>
      <c r="B984" s="52"/>
      <c r="F984" s="54"/>
      <c r="T984" s="55"/>
      <c r="U984" s="54"/>
      <c r="AM984" s="53"/>
    </row>
    <row r="985" spans="1:39" s="23" customFormat="1">
      <c r="A985" s="52"/>
      <c r="B985" s="52"/>
      <c r="F985" s="54"/>
      <c r="T985" s="55"/>
      <c r="U985" s="54"/>
      <c r="AM985" s="53"/>
    </row>
    <row r="986" spans="1:39" s="23" customFormat="1">
      <c r="A986" s="52"/>
      <c r="B986" s="52"/>
      <c r="F986" s="54"/>
      <c r="T986" s="55"/>
      <c r="U986" s="54"/>
      <c r="AM986" s="53"/>
    </row>
    <row r="987" spans="1:39" s="23" customFormat="1">
      <c r="A987" s="52"/>
      <c r="B987" s="52"/>
      <c r="F987" s="54"/>
      <c r="T987" s="55"/>
      <c r="U987" s="54"/>
      <c r="AM987" s="53"/>
    </row>
    <row r="988" spans="1:39" s="23" customFormat="1">
      <c r="A988" s="52"/>
      <c r="B988" s="52"/>
      <c r="F988" s="54"/>
      <c r="T988" s="55"/>
      <c r="U988" s="54"/>
      <c r="AM988" s="53"/>
    </row>
    <row r="989" spans="1:39" s="23" customFormat="1">
      <c r="A989" s="52"/>
      <c r="B989" s="52"/>
      <c r="F989" s="54"/>
      <c r="T989" s="55"/>
      <c r="U989" s="54"/>
      <c r="AM989" s="53"/>
    </row>
    <row r="990" spans="1:39" s="23" customFormat="1">
      <c r="A990" s="52"/>
      <c r="B990" s="52"/>
      <c r="F990" s="54"/>
      <c r="T990" s="55"/>
      <c r="U990" s="54"/>
      <c r="AM990" s="53"/>
    </row>
    <row r="991" spans="1:39" s="23" customFormat="1">
      <c r="A991" s="52"/>
      <c r="B991" s="52"/>
      <c r="F991" s="54"/>
      <c r="T991" s="55"/>
      <c r="U991" s="54"/>
      <c r="AM991" s="53"/>
    </row>
    <row r="992" spans="1:39" s="23" customFormat="1">
      <c r="A992" s="52"/>
      <c r="B992" s="52"/>
      <c r="F992" s="54"/>
      <c r="T992" s="55"/>
      <c r="U992" s="54"/>
      <c r="AM992" s="53"/>
    </row>
    <row r="993" spans="1:39" s="23" customFormat="1">
      <c r="A993" s="52"/>
      <c r="B993" s="52"/>
      <c r="F993" s="54"/>
      <c r="T993" s="55"/>
      <c r="U993" s="54"/>
      <c r="AM993" s="53"/>
    </row>
    <row r="994" spans="1:39" s="23" customFormat="1">
      <c r="A994" s="52"/>
      <c r="B994" s="52"/>
      <c r="F994" s="54"/>
      <c r="T994" s="55"/>
      <c r="U994" s="54"/>
      <c r="AM994" s="53"/>
    </row>
    <row r="995" spans="1:39" s="23" customFormat="1">
      <c r="A995" s="52"/>
      <c r="B995" s="52"/>
      <c r="F995" s="54"/>
      <c r="T995" s="55"/>
      <c r="U995" s="54"/>
      <c r="AM995" s="53"/>
    </row>
    <row r="996" spans="1:39" s="23" customFormat="1">
      <c r="A996" s="52"/>
      <c r="B996" s="52"/>
      <c r="F996" s="54"/>
      <c r="T996" s="55"/>
      <c r="U996" s="54"/>
      <c r="AM996" s="53"/>
    </row>
    <row r="997" spans="1:39" s="23" customFormat="1">
      <c r="A997" s="52"/>
      <c r="B997" s="52"/>
      <c r="F997" s="54"/>
      <c r="T997" s="55"/>
      <c r="U997" s="54"/>
      <c r="AM997" s="53"/>
    </row>
    <row r="998" spans="1:39" s="23" customFormat="1">
      <c r="A998" s="52"/>
      <c r="B998" s="52"/>
      <c r="F998" s="54"/>
      <c r="T998" s="55"/>
      <c r="U998" s="54"/>
      <c r="AM998" s="53"/>
    </row>
    <row r="999" spans="1:39" s="23" customFormat="1">
      <c r="A999" s="52"/>
      <c r="B999" s="52"/>
      <c r="F999" s="54"/>
      <c r="T999" s="55"/>
      <c r="U999" s="54"/>
      <c r="AM999" s="53"/>
    </row>
    <row r="1000" spans="1:39" s="23" customFormat="1">
      <c r="A1000" s="52"/>
      <c r="B1000" s="52"/>
      <c r="F1000" s="54"/>
      <c r="T1000" s="55"/>
      <c r="U1000" s="54"/>
      <c r="AM1000" s="53"/>
    </row>
    <row r="1001" spans="1:39" s="23" customFormat="1">
      <c r="A1001" s="52"/>
      <c r="B1001" s="52"/>
      <c r="F1001" s="54"/>
      <c r="T1001" s="55"/>
      <c r="U1001" s="54"/>
      <c r="AM1001" s="53"/>
    </row>
    <row r="1002" spans="1:39" s="23" customFormat="1">
      <c r="A1002" s="52"/>
      <c r="B1002" s="52"/>
      <c r="F1002" s="54"/>
      <c r="T1002" s="55"/>
      <c r="U1002" s="54"/>
      <c r="AM1002" s="53"/>
    </row>
    <row r="1003" spans="1:39" s="23" customFormat="1">
      <c r="A1003" s="52"/>
      <c r="B1003" s="52"/>
      <c r="F1003" s="54"/>
      <c r="T1003" s="55"/>
      <c r="U1003" s="54"/>
      <c r="AM1003" s="53"/>
    </row>
    <row r="1004" spans="1:39" s="23" customFormat="1">
      <c r="A1004" s="52"/>
      <c r="B1004" s="52"/>
      <c r="F1004" s="54"/>
      <c r="T1004" s="55"/>
      <c r="U1004" s="54"/>
      <c r="AM1004" s="53"/>
    </row>
    <row r="1005" spans="1:39" s="23" customFormat="1">
      <c r="A1005" s="52"/>
      <c r="B1005" s="52"/>
      <c r="F1005" s="54"/>
      <c r="T1005" s="55"/>
      <c r="U1005" s="54"/>
      <c r="AM1005" s="53"/>
    </row>
    <row r="1006" spans="1:39" s="23" customFormat="1">
      <c r="A1006" s="52"/>
      <c r="B1006" s="52"/>
      <c r="F1006" s="54"/>
      <c r="T1006" s="55"/>
      <c r="U1006" s="54"/>
      <c r="AM1006" s="53"/>
    </row>
    <row r="1007" spans="1:39" s="23" customFormat="1">
      <c r="A1007" s="52"/>
      <c r="B1007" s="52"/>
      <c r="F1007" s="54"/>
      <c r="T1007" s="55"/>
      <c r="U1007" s="54"/>
      <c r="AM1007" s="53"/>
    </row>
    <row r="1008" spans="1:39" s="23" customFormat="1">
      <c r="A1008" s="52"/>
      <c r="B1008" s="52"/>
      <c r="F1008" s="54"/>
      <c r="T1008" s="55"/>
      <c r="U1008" s="54"/>
      <c r="AM1008" s="53"/>
    </row>
    <row r="1009" spans="1:39" s="23" customFormat="1">
      <c r="A1009" s="52"/>
      <c r="B1009" s="52"/>
      <c r="F1009" s="54"/>
      <c r="T1009" s="55"/>
      <c r="U1009" s="54"/>
      <c r="AM1009" s="53"/>
    </row>
    <row r="1010" spans="1:39" s="23" customFormat="1">
      <c r="A1010" s="52"/>
      <c r="B1010" s="52"/>
      <c r="F1010" s="54"/>
      <c r="T1010" s="55"/>
      <c r="U1010" s="54"/>
      <c r="AM1010" s="53"/>
    </row>
    <row r="1011" spans="1:39" s="23" customFormat="1">
      <c r="A1011" s="52"/>
      <c r="B1011" s="52"/>
      <c r="F1011" s="54"/>
      <c r="T1011" s="55"/>
      <c r="U1011" s="54"/>
      <c r="AM1011" s="53"/>
    </row>
    <row r="1012" spans="1:39" s="23" customFormat="1">
      <c r="A1012" s="52"/>
      <c r="B1012" s="52"/>
      <c r="F1012" s="54"/>
      <c r="T1012" s="55"/>
      <c r="U1012" s="54"/>
      <c r="AM1012" s="53"/>
    </row>
    <row r="1013" spans="1:39" s="23" customFormat="1">
      <c r="A1013" s="52"/>
      <c r="B1013" s="52"/>
      <c r="F1013" s="54"/>
      <c r="T1013" s="55"/>
      <c r="U1013" s="54"/>
      <c r="AM1013" s="53"/>
    </row>
    <row r="1014" spans="1:39" s="23" customFormat="1">
      <c r="A1014" s="52"/>
      <c r="B1014" s="52"/>
      <c r="F1014" s="54"/>
      <c r="T1014" s="55"/>
      <c r="U1014" s="54"/>
      <c r="AM1014" s="53"/>
    </row>
    <row r="1015" spans="1:39" s="23" customFormat="1">
      <c r="A1015" s="52"/>
      <c r="B1015" s="52"/>
      <c r="F1015" s="54"/>
      <c r="T1015" s="55"/>
      <c r="U1015" s="54"/>
      <c r="AM1015" s="53"/>
    </row>
    <row r="1016" spans="1:39" s="23" customFormat="1">
      <c r="A1016" s="52"/>
      <c r="B1016" s="52"/>
      <c r="F1016" s="54"/>
      <c r="T1016" s="55"/>
      <c r="U1016" s="54"/>
      <c r="AM1016" s="53"/>
    </row>
    <row r="1017" spans="1:39" s="23" customFormat="1">
      <c r="A1017" s="52"/>
      <c r="B1017" s="52"/>
      <c r="F1017" s="54"/>
      <c r="T1017" s="55"/>
      <c r="U1017" s="54"/>
      <c r="AM1017" s="53"/>
    </row>
    <row r="1018" spans="1:39" s="23" customFormat="1">
      <c r="A1018" s="52"/>
      <c r="B1018" s="52"/>
      <c r="F1018" s="54"/>
      <c r="T1018" s="55"/>
      <c r="U1018" s="54"/>
      <c r="AM1018" s="53"/>
    </row>
    <row r="1019" spans="1:39" s="23" customFormat="1">
      <c r="A1019" s="52"/>
      <c r="B1019" s="52"/>
      <c r="F1019" s="54"/>
      <c r="T1019" s="55"/>
      <c r="U1019" s="54"/>
      <c r="AM1019" s="53"/>
    </row>
    <row r="1020" spans="1:39" s="23" customFormat="1">
      <c r="A1020" s="52"/>
      <c r="B1020" s="52"/>
      <c r="F1020" s="54"/>
      <c r="T1020" s="55"/>
      <c r="U1020" s="54"/>
      <c r="AM1020" s="53"/>
    </row>
    <row r="1021" spans="1:39" s="23" customFormat="1">
      <c r="A1021" s="52"/>
      <c r="B1021" s="52"/>
      <c r="F1021" s="54"/>
      <c r="T1021" s="55"/>
      <c r="U1021" s="54"/>
      <c r="AM1021" s="53"/>
    </row>
    <row r="1022" spans="1:39" s="23" customFormat="1">
      <c r="A1022" s="52"/>
      <c r="B1022" s="52"/>
      <c r="F1022" s="54"/>
      <c r="T1022" s="55"/>
      <c r="U1022" s="54"/>
      <c r="AM1022" s="53"/>
    </row>
    <row r="1023" spans="1:39" s="23" customFormat="1">
      <c r="A1023" s="52"/>
      <c r="B1023" s="52"/>
      <c r="F1023" s="54"/>
      <c r="T1023" s="55"/>
      <c r="U1023" s="54"/>
      <c r="AM1023" s="53"/>
    </row>
    <row r="1024" spans="1:39" s="23" customFormat="1">
      <c r="A1024" s="52"/>
      <c r="B1024" s="52"/>
      <c r="F1024" s="54"/>
      <c r="T1024" s="55"/>
      <c r="U1024" s="54"/>
      <c r="AM1024" s="53"/>
    </row>
    <row r="1025" spans="1:39" s="23" customFormat="1">
      <c r="A1025" s="52"/>
      <c r="B1025" s="52"/>
      <c r="F1025" s="54"/>
      <c r="T1025" s="55"/>
      <c r="U1025" s="54"/>
      <c r="AM1025" s="53"/>
    </row>
    <row r="1026" spans="1:39" s="23" customFormat="1">
      <c r="A1026" s="52"/>
      <c r="B1026" s="52"/>
      <c r="F1026" s="54"/>
      <c r="T1026" s="55"/>
      <c r="U1026" s="54"/>
      <c r="AM1026" s="53"/>
    </row>
    <row r="1027" spans="1:39" s="23" customFormat="1">
      <c r="A1027" s="52"/>
      <c r="B1027" s="52"/>
      <c r="F1027" s="54"/>
      <c r="T1027" s="55"/>
      <c r="U1027" s="54"/>
      <c r="AM1027" s="53"/>
    </row>
    <row r="1028" spans="1:39" s="23" customFormat="1">
      <c r="A1028" s="52"/>
      <c r="B1028" s="52"/>
      <c r="F1028" s="54"/>
      <c r="T1028" s="55"/>
      <c r="U1028" s="54"/>
      <c r="AM1028" s="53"/>
    </row>
    <row r="1029" spans="1:39" s="23" customFormat="1">
      <c r="A1029" s="52"/>
      <c r="B1029" s="52"/>
      <c r="F1029" s="54"/>
      <c r="T1029" s="55"/>
      <c r="U1029" s="54"/>
      <c r="AM1029" s="53"/>
    </row>
    <row r="1030" spans="1:39" s="23" customFormat="1">
      <c r="A1030" s="52"/>
      <c r="B1030" s="52"/>
      <c r="F1030" s="54"/>
      <c r="T1030" s="55"/>
      <c r="U1030" s="54"/>
      <c r="AM1030" s="53"/>
    </row>
    <row r="1031" spans="1:39" s="23" customFormat="1">
      <c r="A1031" s="52"/>
      <c r="B1031" s="52"/>
      <c r="F1031" s="54"/>
      <c r="T1031" s="55"/>
      <c r="U1031" s="54"/>
      <c r="AM1031" s="53"/>
    </row>
    <row r="1032" spans="1:39" s="23" customFormat="1">
      <c r="A1032" s="52"/>
      <c r="B1032" s="52"/>
      <c r="F1032" s="54"/>
      <c r="T1032" s="55"/>
      <c r="U1032" s="54"/>
      <c r="AM1032" s="53"/>
    </row>
    <row r="1033" spans="1:39" s="23" customFormat="1">
      <c r="A1033" s="52"/>
      <c r="B1033" s="52"/>
      <c r="F1033" s="54"/>
      <c r="T1033" s="55"/>
      <c r="U1033" s="54"/>
      <c r="AM1033" s="53"/>
    </row>
    <row r="1034" spans="1:39" s="23" customFormat="1">
      <c r="A1034" s="52"/>
      <c r="B1034" s="52"/>
      <c r="F1034" s="54"/>
      <c r="T1034" s="55"/>
      <c r="U1034" s="54"/>
      <c r="AM1034" s="53"/>
    </row>
    <row r="1035" spans="1:39" s="23" customFormat="1">
      <c r="A1035" s="52"/>
      <c r="B1035" s="52"/>
      <c r="F1035" s="54"/>
      <c r="T1035" s="55"/>
      <c r="U1035" s="54"/>
      <c r="AM1035" s="53"/>
    </row>
    <row r="1036" spans="1:39" s="23" customFormat="1">
      <c r="A1036" s="52"/>
      <c r="B1036" s="52"/>
      <c r="F1036" s="54"/>
      <c r="T1036" s="55"/>
      <c r="U1036" s="54"/>
      <c r="AM1036" s="53"/>
    </row>
    <row r="1037" spans="1:39" s="23" customFormat="1">
      <c r="A1037" s="52"/>
      <c r="B1037" s="52"/>
      <c r="F1037" s="54"/>
      <c r="T1037" s="55"/>
      <c r="U1037" s="54"/>
      <c r="AM1037" s="53"/>
    </row>
    <row r="1038" spans="1:39" s="23" customFormat="1">
      <c r="A1038" s="52"/>
      <c r="B1038" s="52"/>
      <c r="F1038" s="54"/>
      <c r="T1038" s="55"/>
      <c r="U1038" s="54"/>
      <c r="AM1038" s="53"/>
    </row>
    <row r="1039" spans="1:39" s="23" customFormat="1">
      <c r="A1039" s="52"/>
      <c r="B1039" s="52"/>
      <c r="F1039" s="54"/>
      <c r="T1039" s="55"/>
      <c r="U1039" s="54"/>
      <c r="AM1039" s="53"/>
    </row>
    <row r="1040" spans="1:39" s="23" customFormat="1">
      <c r="A1040" s="52"/>
      <c r="B1040" s="52"/>
      <c r="F1040" s="54"/>
      <c r="T1040" s="55"/>
      <c r="U1040" s="54"/>
      <c r="AM1040" s="53"/>
    </row>
    <row r="1041" spans="1:39" s="23" customFormat="1">
      <c r="A1041" s="52"/>
      <c r="B1041" s="52"/>
      <c r="F1041" s="54"/>
      <c r="T1041" s="55"/>
      <c r="U1041" s="54"/>
      <c r="AM1041" s="53"/>
    </row>
    <row r="1042" spans="1:39" s="23" customFormat="1">
      <c r="A1042" s="52"/>
      <c r="B1042" s="52"/>
      <c r="F1042" s="54"/>
      <c r="T1042" s="55"/>
      <c r="U1042" s="54"/>
      <c r="AM1042" s="53"/>
    </row>
    <row r="1043" spans="1:39" s="23" customFormat="1">
      <c r="A1043" s="52"/>
      <c r="B1043" s="52"/>
      <c r="F1043" s="54"/>
      <c r="T1043" s="55"/>
      <c r="U1043" s="54"/>
      <c r="AM1043" s="53"/>
    </row>
    <row r="1044" spans="1:39" s="23" customFormat="1">
      <c r="A1044" s="52"/>
      <c r="B1044" s="52"/>
      <c r="F1044" s="54"/>
      <c r="T1044" s="55"/>
      <c r="U1044" s="54"/>
      <c r="AM1044" s="53"/>
    </row>
    <row r="1045" spans="1:39" s="23" customFormat="1">
      <c r="A1045" s="52"/>
      <c r="B1045" s="52"/>
      <c r="F1045" s="54"/>
      <c r="T1045" s="55"/>
      <c r="U1045" s="54"/>
      <c r="AM1045" s="53"/>
    </row>
    <row r="1046" spans="1:39" s="23" customFormat="1">
      <c r="A1046" s="52"/>
      <c r="B1046" s="52"/>
      <c r="F1046" s="54"/>
      <c r="T1046" s="55"/>
      <c r="U1046" s="54"/>
      <c r="AM1046" s="53"/>
    </row>
    <row r="1047" spans="1:39" s="23" customFormat="1">
      <c r="A1047" s="52"/>
      <c r="B1047" s="52"/>
      <c r="F1047" s="54"/>
      <c r="T1047" s="55"/>
      <c r="U1047" s="54"/>
      <c r="AM1047" s="53"/>
    </row>
    <row r="1048" spans="1:39" s="23" customFormat="1">
      <c r="A1048" s="52"/>
      <c r="B1048" s="52"/>
      <c r="F1048" s="54"/>
      <c r="T1048" s="55"/>
      <c r="U1048" s="54"/>
      <c r="AM1048" s="53"/>
    </row>
    <row r="1049" spans="1:39" s="23" customFormat="1">
      <c r="A1049" s="52"/>
      <c r="B1049" s="52"/>
      <c r="F1049" s="54"/>
      <c r="T1049" s="55"/>
      <c r="U1049" s="54"/>
      <c r="AM1049" s="53"/>
    </row>
    <row r="1050" spans="1:39" s="23" customFormat="1">
      <c r="A1050" s="52"/>
      <c r="B1050" s="52"/>
      <c r="F1050" s="54"/>
      <c r="T1050" s="55"/>
      <c r="U1050" s="54"/>
      <c r="AM1050" s="53"/>
    </row>
    <row r="1051" spans="1:39" s="23" customFormat="1">
      <c r="A1051" s="52"/>
      <c r="B1051" s="52"/>
      <c r="F1051" s="54"/>
      <c r="T1051" s="55"/>
      <c r="U1051" s="54"/>
      <c r="AM1051" s="53"/>
    </row>
    <row r="1052" spans="1:39" s="23" customFormat="1">
      <c r="A1052" s="52"/>
      <c r="B1052" s="52"/>
      <c r="F1052" s="54"/>
      <c r="T1052" s="55"/>
      <c r="U1052" s="54"/>
      <c r="AM1052" s="53"/>
    </row>
    <row r="1053" spans="1:39" s="23" customFormat="1">
      <c r="A1053" s="52"/>
      <c r="B1053" s="52"/>
      <c r="F1053" s="54"/>
      <c r="T1053" s="55"/>
      <c r="U1053" s="54"/>
      <c r="AM1053" s="53"/>
    </row>
    <row r="1054" spans="1:39" s="23" customFormat="1">
      <c r="A1054" s="52"/>
      <c r="B1054" s="52"/>
      <c r="F1054" s="54"/>
      <c r="T1054" s="55"/>
      <c r="U1054" s="54"/>
      <c r="AM1054" s="53"/>
    </row>
    <row r="1055" spans="1:39" s="23" customFormat="1">
      <c r="A1055" s="52"/>
      <c r="B1055" s="52"/>
      <c r="F1055" s="54"/>
      <c r="T1055" s="55"/>
      <c r="U1055" s="54"/>
      <c r="AM1055" s="53"/>
    </row>
    <row r="1056" spans="1:39" s="23" customFormat="1">
      <c r="A1056" s="52"/>
      <c r="B1056" s="52"/>
      <c r="F1056" s="54"/>
      <c r="T1056" s="55"/>
      <c r="U1056" s="54"/>
      <c r="AM1056" s="53"/>
    </row>
    <row r="1057" spans="1:39" s="23" customFormat="1">
      <c r="A1057" s="52"/>
      <c r="B1057" s="52"/>
      <c r="F1057" s="54"/>
      <c r="T1057" s="55"/>
      <c r="U1057" s="54"/>
      <c r="AM1057" s="53"/>
    </row>
    <row r="1058" spans="1:39" s="23" customFormat="1">
      <c r="A1058" s="52"/>
      <c r="B1058" s="52"/>
      <c r="F1058" s="54"/>
      <c r="T1058" s="55"/>
      <c r="U1058" s="54"/>
      <c r="AM1058" s="53"/>
    </row>
    <row r="1059" spans="1:39" s="23" customFormat="1">
      <c r="A1059" s="52"/>
      <c r="B1059" s="52"/>
      <c r="F1059" s="54"/>
      <c r="T1059" s="55"/>
      <c r="U1059" s="54"/>
      <c r="AM1059" s="53"/>
    </row>
    <row r="1060" spans="1:39" s="23" customFormat="1">
      <c r="A1060" s="52"/>
      <c r="B1060" s="52"/>
      <c r="F1060" s="54"/>
      <c r="T1060" s="55"/>
      <c r="U1060" s="54"/>
      <c r="AM1060" s="53"/>
    </row>
    <row r="1061" spans="1:39" s="23" customFormat="1">
      <c r="A1061" s="52"/>
      <c r="B1061" s="52"/>
      <c r="F1061" s="54"/>
      <c r="T1061" s="55"/>
      <c r="U1061" s="54"/>
      <c r="AM1061" s="53"/>
    </row>
    <row r="1062" spans="1:39" s="23" customFormat="1">
      <c r="A1062" s="52"/>
      <c r="B1062" s="52"/>
      <c r="F1062" s="54"/>
      <c r="T1062" s="55"/>
      <c r="U1062" s="54"/>
      <c r="AM1062" s="53"/>
    </row>
    <row r="1063" spans="1:39" s="23" customFormat="1">
      <c r="A1063" s="52"/>
      <c r="B1063" s="52"/>
      <c r="F1063" s="54"/>
      <c r="T1063" s="55"/>
      <c r="U1063" s="54"/>
      <c r="AM1063" s="53"/>
    </row>
    <row r="1064" spans="1:39" s="23" customFormat="1">
      <c r="A1064" s="52"/>
      <c r="B1064" s="52"/>
      <c r="F1064" s="54"/>
      <c r="T1064" s="55"/>
      <c r="U1064" s="54"/>
      <c r="AM1064" s="53"/>
    </row>
    <row r="1065" spans="1:39" s="23" customFormat="1">
      <c r="A1065" s="52"/>
      <c r="B1065" s="52"/>
      <c r="F1065" s="54"/>
      <c r="T1065" s="55"/>
      <c r="U1065" s="54"/>
      <c r="AM1065" s="53"/>
    </row>
    <row r="1066" spans="1:39" s="23" customFormat="1">
      <c r="A1066" s="52"/>
      <c r="B1066" s="52"/>
      <c r="F1066" s="54"/>
      <c r="T1066" s="55"/>
      <c r="U1066" s="54"/>
      <c r="AM1066" s="53"/>
    </row>
    <row r="1067" spans="1:39" s="23" customFormat="1">
      <c r="A1067" s="52"/>
      <c r="B1067" s="52"/>
      <c r="F1067" s="54"/>
      <c r="T1067" s="55"/>
      <c r="U1067" s="54"/>
      <c r="AM1067" s="53"/>
    </row>
    <row r="1068" spans="1:39" s="23" customFormat="1">
      <c r="A1068" s="52"/>
      <c r="B1068" s="52"/>
      <c r="F1068" s="54"/>
      <c r="T1068" s="55"/>
      <c r="U1068" s="54"/>
      <c r="AM1068" s="53"/>
    </row>
    <row r="1069" spans="1:39" s="23" customFormat="1">
      <c r="A1069" s="52"/>
      <c r="B1069" s="52"/>
      <c r="F1069" s="54"/>
      <c r="T1069" s="55"/>
      <c r="U1069" s="54"/>
      <c r="AM1069" s="53"/>
    </row>
    <row r="1070" spans="1:39" s="23" customFormat="1">
      <c r="A1070" s="52"/>
      <c r="B1070" s="52"/>
      <c r="F1070" s="54"/>
      <c r="T1070" s="55"/>
      <c r="U1070" s="54"/>
      <c r="AM1070" s="53"/>
    </row>
    <row r="1071" spans="1:39" s="23" customFormat="1">
      <c r="A1071" s="52"/>
      <c r="B1071" s="52"/>
      <c r="F1071" s="54"/>
      <c r="T1071" s="55"/>
      <c r="U1071" s="54"/>
      <c r="AM1071" s="53"/>
    </row>
    <row r="1072" spans="1:39" s="23" customFormat="1">
      <c r="A1072" s="52"/>
      <c r="B1072" s="52"/>
      <c r="F1072" s="54"/>
      <c r="T1072" s="55"/>
      <c r="U1072" s="54"/>
      <c r="AM1072" s="53"/>
    </row>
    <row r="1073" spans="1:39" s="23" customFormat="1">
      <c r="A1073" s="52"/>
      <c r="B1073" s="52"/>
      <c r="F1073" s="54"/>
      <c r="T1073" s="55"/>
      <c r="U1073" s="54"/>
      <c r="AM1073" s="53"/>
    </row>
    <row r="1074" spans="1:39" s="23" customFormat="1">
      <c r="A1074" s="52"/>
      <c r="B1074" s="52"/>
      <c r="F1074" s="54"/>
      <c r="T1074" s="55"/>
      <c r="U1074" s="54"/>
      <c r="AM1074" s="53"/>
    </row>
    <row r="1075" spans="1:39" s="23" customFormat="1">
      <c r="A1075" s="52"/>
      <c r="B1075" s="52"/>
      <c r="F1075" s="54"/>
      <c r="T1075" s="55"/>
      <c r="U1075" s="54"/>
      <c r="AM1075" s="53"/>
    </row>
    <row r="1076" spans="1:39" s="23" customFormat="1">
      <c r="A1076" s="52"/>
      <c r="B1076" s="52"/>
      <c r="F1076" s="54"/>
      <c r="T1076" s="55"/>
      <c r="U1076" s="54"/>
      <c r="AM1076" s="53"/>
    </row>
    <row r="1077" spans="1:39" s="23" customFormat="1">
      <c r="A1077" s="52"/>
      <c r="B1077" s="52"/>
      <c r="F1077" s="54"/>
      <c r="T1077" s="55"/>
      <c r="U1077" s="54"/>
      <c r="AM1077" s="53"/>
    </row>
    <row r="1078" spans="1:39" s="23" customFormat="1">
      <c r="A1078" s="52"/>
      <c r="B1078" s="52"/>
      <c r="F1078" s="54"/>
      <c r="T1078" s="55"/>
      <c r="U1078" s="54"/>
      <c r="AM1078" s="53"/>
    </row>
    <row r="1079" spans="1:39" s="23" customFormat="1">
      <c r="A1079" s="52"/>
      <c r="B1079" s="52"/>
      <c r="F1079" s="54"/>
      <c r="T1079" s="55"/>
      <c r="U1079" s="54"/>
      <c r="AM1079" s="53"/>
    </row>
    <row r="1080" spans="1:39" s="23" customFormat="1">
      <c r="A1080" s="52"/>
      <c r="B1080" s="52"/>
      <c r="F1080" s="54"/>
      <c r="T1080" s="55"/>
      <c r="U1080" s="54"/>
      <c r="AM1080" s="53"/>
    </row>
    <row r="1081" spans="1:39" s="23" customFormat="1">
      <c r="A1081" s="52"/>
      <c r="B1081" s="52"/>
      <c r="F1081" s="54"/>
      <c r="T1081" s="55"/>
      <c r="U1081" s="54"/>
      <c r="AM1081" s="53"/>
    </row>
    <row r="1082" spans="1:39" s="23" customFormat="1">
      <c r="A1082" s="52"/>
      <c r="B1082" s="52"/>
      <c r="F1082" s="54"/>
      <c r="T1082" s="55"/>
      <c r="U1082" s="54"/>
      <c r="AM1082" s="53"/>
    </row>
    <row r="1083" spans="1:39" s="23" customFormat="1">
      <c r="A1083" s="52"/>
      <c r="B1083" s="52"/>
      <c r="F1083" s="54"/>
      <c r="T1083" s="55"/>
      <c r="U1083" s="54"/>
      <c r="AM1083" s="53"/>
    </row>
    <row r="1084" spans="1:39" s="23" customFormat="1">
      <c r="A1084" s="52"/>
      <c r="B1084" s="52"/>
      <c r="F1084" s="54"/>
      <c r="T1084" s="55"/>
      <c r="U1084" s="54"/>
      <c r="AM1084" s="53"/>
    </row>
    <row r="1085" spans="1:39" s="23" customFormat="1">
      <c r="A1085" s="52"/>
      <c r="B1085" s="52"/>
      <c r="F1085" s="54"/>
      <c r="T1085" s="55"/>
      <c r="U1085" s="54"/>
      <c r="AM1085" s="53"/>
    </row>
    <row r="1086" spans="1:39" s="23" customFormat="1">
      <c r="A1086" s="52"/>
      <c r="B1086" s="52"/>
      <c r="F1086" s="54"/>
      <c r="T1086" s="55"/>
      <c r="U1086" s="54"/>
      <c r="AM1086" s="53"/>
    </row>
    <row r="1087" spans="1:39" s="23" customFormat="1">
      <c r="A1087" s="52"/>
      <c r="B1087" s="52"/>
      <c r="F1087" s="54"/>
      <c r="T1087" s="55"/>
      <c r="U1087" s="54"/>
      <c r="AM1087" s="53"/>
    </row>
    <row r="1088" spans="1:39" s="23" customFormat="1">
      <c r="A1088" s="52"/>
      <c r="B1088" s="52"/>
      <c r="F1088" s="54"/>
      <c r="T1088" s="55"/>
      <c r="U1088" s="54"/>
      <c r="AM1088" s="53"/>
    </row>
    <row r="1089" spans="1:39" s="23" customFormat="1">
      <c r="A1089" s="52"/>
      <c r="B1089" s="52"/>
      <c r="F1089" s="54"/>
      <c r="T1089" s="55"/>
      <c r="U1089" s="54"/>
      <c r="AM1089" s="53"/>
    </row>
    <row r="1090" spans="1:39" s="23" customFormat="1">
      <c r="A1090" s="52"/>
      <c r="B1090" s="52"/>
      <c r="F1090" s="54"/>
      <c r="T1090" s="55"/>
      <c r="U1090" s="54"/>
      <c r="AM1090" s="53"/>
    </row>
    <row r="1091" spans="1:39" s="23" customFormat="1">
      <c r="A1091" s="52"/>
      <c r="B1091" s="52"/>
      <c r="F1091" s="54"/>
      <c r="T1091" s="55"/>
      <c r="U1091" s="54"/>
      <c r="AM1091" s="53"/>
    </row>
    <row r="1092" spans="1:39" s="23" customFormat="1">
      <c r="A1092" s="52"/>
      <c r="B1092" s="52"/>
      <c r="F1092" s="54"/>
      <c r="T1092" s="55"/>
      <c r="U1092" s="54"/>
      <c r="AM1092" s="53"/>
    </row>
    <row r="1093" spans="1:39" s="23" customFormat="1">
      <c r="A1093" s="52"/>
      <c r="B1093" s="52"/>
      <c r="F1093" s="54"/>
      <c r="T1093" s="55"/>
      <c r="U1093" s="54"/>
      <c r="AM1093" s="53"/>
    </row>
    <row r="1094" spans="1:39" s="23" customFormat="1">
      <c r="A1094" s="52"/>
      <c r="B1094" s="52"/>
      <c r="F1094" s="54"/>
      <c r="T1094" s="55"/>
      <c r="U1094" s="54"/>
      <c r="AM1094" s="53"/>
    </row>
    <row r="1095" spans="1:39" s="23" customFormat="1">
      <c r="A1095" s="52"/>
      <c r="B1095" s="52"/>
      <c r="F1095" s="54"/>
      <c r="T1095" s="55"/>
      <c r="U1095" s="54"/>
      <c r="AM1095" s="53"/>
    </row>
    <row r="1096" spans="1:39" s="23" customFormat="1">
      <c r="A1096" s="52"/>
      <c r="B1096" s="52"/>
      <c r="F1096" s="54"/>
      <c r="T1096" s="55"/>
      <c r="U1096" s="54"/>
      <c r="AM1096" s="53"/>
    </row>
    <row r="1097" spans="1:39" s="23" customFormat="1">
      <c r="A1097" s="52"/>
      <c r="B1097" s="52"/>
      <c r="F1097" s="54"/>
      <c r="T1097" s="55"/>
      <c r="U1097" s="54"/>
      <c r="AM1097" s="53"/>
    </row>
    <row r="1098" spans="1:39" s="23" customFormat="1">
      <c r="A1098" s="52"/>
      <c r="B1098" s="52"/>
      <c r="F1098" s="54"/>
      <c r="T1098" s="55"/>
      <c r="U1098" s="54"/>
      <c r="AM1098" s="53"/>
    </row>
    <row r="1099" spans="1:39" s="23" customFormat="1">
      <c r="A1099" s="52"/>
      <c r="B1099" s="52"/>
      <c r="F1099" s="54"/>
      <c r="T1099" s="55"/>
      <c r="U1099" s="54"/>
      <c r="AM1099" s="53"/>
    </row>
    <row r="1100" spans="1:39" s="23" customFormat="1">
      <c r="A1100" s="52"/>
      <c r="B1100" s="52"/>
      <c r="F1100" s="54"/>
      <c r="T1100" s="55"/>
      <c r="U1100" s="54"/>
      <c r="AM1100" s="53"/>
    </row>
    <row r="1101" spans="1:39" s="23" customFormat="1">
      <c r="A1101" s="52"/>
      <c r="B1101" s="52"/>
      <c r="F1101" s="54"/>
      <c r="T1101" s="55"/>
      <c r="U1101" s="54"/>
      <c r="AM1101" s="53"/>
    </row>
    <row r="1102" spans="1:39" s="23" customFormat="1">
      <c r="A1102" s="52"/>
      <c r="B1102" s="52"/>
      <c r="F1102" s="54"/>
      <c r="T1102" s="55"/>
      <c r="U1102" s="54"/>
      <c r="AM1102" s="53"/>
    </row>
    <row r="1103" spans="1:39" s="23" customFormat="1">
      <c r="A1103" s="52"/>
      <c r="B1103" s="52"/>
      <c r="F1103" s="54"/>
      <c r="T1103" s="55"/>
      <c r="U1103" s="54"/>
      <c r="AM1103" s="53"/>
    </row>
    <row r="1104" spans="1:39" s="23" customFormat="1">
      <c r="A1104" s="52"/>
      <c r="B1104" s="52"/>
      <c r="F1104" s="54"/>
      <c r="T1104" s="55"/>
      <c r="U1104" s="54"/>
      <c r="AM1104" s="53"/>
    </row>
    <row r="1105" spans="1:39" s="23" customFormat="1">
      <c r="A1105" s="52"/>
      <c r="B1105" s="52"/>
      <c r="F1105" s="54"/>
      <c r="T1105" s="55"/>
      <c r="U1105" s="54"/>
      <c r="AM1105" s="53"/>
    </row>
    <row r="1106" spans="1:39" s="23" customFormat="1">
      <c r="A1106" s="52"/>
      <c r="B1106" s="52"/>
      <c r="F1106" s="54"/>
      <c r="T1106" s="55"/>
      <c r="U1106" s="54"/>
      <c r="AM1106" s="53"/>
    </row>
    <row r="1107" spans="1:39" s="23" customFormat="1">
      <c r="A1107" s="52"/>
      <c r="B1107" s="52"/>
      <c r="F1107" s="54"/>
      <c r="T1107" s="55"/>
      <c r="U1107" s="54"/>
      <c r="AM1107" s="53"/>
    </row>
    <row r="1108" spans="1:39" s="23" customFormat="1">
      <c r="A1108" s="52"/>
      <c r="B1108" s="52"/>
      <c r="F1108" s="54"/>
      <c r="T1108" s="55"/>
      <c r="U1108" s="54"/>
      <c r="AM1108" s="53"/>
    </row>
    <row r="1109" spans="1:39" s="23" customFormat="1">
      <c r="A1109" s="52"/>
      <c r="B1109" s="52"/>
      <c r="F1109" s="54"/>
      <c r="T1109" s="55"/>
      <c r="U1109" s="54"/>
      <c r="AM1109" s="53"/>
    </row>
    <row r="1110" spans="1:39" s="23" customFormat="1">
      <c r="A1110" s="52"/>
      <c r="B1110" s="52"/>
      <c r="F1110" s="54"/>
      <c r="T1110" s="55"/>
      <c r="U1110" s="54"/>
      <c r="AM1110" s="53"/>
    </row>
    <row r="1111" spans="1:39" s="23" customFormat="1">
      <c r="A1111" s="52"/>
      <c r="B1111" s="52"/>
      <c r="F1111" s="54"/>
      <c r="T1111" s="55"/>
      <c r="U1111" s="54"/>
      <c r="AM1111" s="53"/>
    </row>
    <row r="1112" spans="1:39" s="23" customFormat="1">
      <c r="A1112" s="52"/>
      <c r="B1112" s="52"/>
      <c r="F1112" s="54"/>
      <c r="T1112" s="55"/>
      <c r="U1112" s="54"/>
      <c r="AM1112" s="53"/>
    </row>
    <row r="1113" spans="1:39" s="23" customFormat="1">
      <c r="A1113" s="52"/>
      <c r="B1113" s="52"/>
      <c r="F1113" s="54"/>
      <c r="T1113" s="55"/>
      <c r="U1113" s="54"/>
      <c r="AM1113" s="53"/>
    </row>
    <row r="1114" spans="1:39" s="23" customFormat="1">
      <c r="A1114" s="52"/>
      <c r="B1114" s="52"/>
      <c r="F1114" s="54"/>
      <c r="T1114" s="55"/>
      <c r="U1114" s="54"/>
      <c r="AM1114" s="53"/>
    </row>
    <row r="1115" spans="1:39" s="23" customFormat="1">
      <c r="A1115" s="52"/>
      <c r="B1115" s="52"/>
      <c r="F1115" s="54"/>
      <c r="T1115" s="55"/>
      <c r="U1115" s="54"/>
      <c r="AM1115" s="53"/>
    </row>
    <row r="1116" spans="1:39" s="23" customFormat="1">
      <c r="A1116" s="52"/>
      <c r="B1116" s="52"/>
      <c r="F1116" s="54"/>
      <c r="T1116" s="55"/>
      <c r="U1116" s="54"/>
      <c r="AM1116" s="53"/>
    </row>
    <row r="1117" spans="1:39" s="23" customFormat="1">
      <c r="A1117" s="52"/>
      <c r="B1117" s="52"/>
      <c r="F1117" s="54"/>
      <c r="T1117" s="55"/>
      <c r="U1117" s="54"/>
      <c r="AM1117" s="53"/>
    </row>
    <row r="1118" spans="1:39" s="23" customFormat="1">
      <c r="A1118" s="52"/>
      <c r="B1118" s="52"/>
      <c r="F1118" s="54"/>
      <c r="T1118" s="55"/>
      <c r="U1118" s="54"/>
      <c r="AM1118" s="53"/>
    </row>
    <row r="1119" spans="1:39" s="23" customFormat="1">
      <c r="A1119" s="52"/>
      <c r="B1119" s="52"/>
      <c r="F1119" s="54"/>
      <c r="T1119" s="55"/>
      <c r="U1119" s="54"/>
      <c r="AM1119" s="53"/>
    </row>
    <row r="1120" spans="1:39" s="23" customFormat="1">
      <c r="A1120" s="52"/>
      <c r="B1120" s="52"/>
      <c r="F1120" s="54"/>
      <c r="T1120" s="55"/>
      <c r="U1120" s="54"/>
      <c r="AM1120" s="53"/>
    </row>
    <row r="1121" spans="1:39" s="23" customFormat="1">
      <c r="A1121" s="52"/>
      <c r="B1121" s="52"/>
      <c r="F1121" s="54"/>
      <c r="T1121" s="55"/>
      <c r="U1121" s="54"/>
      <c r="AM1121" s="53"/>
    </row>
    <row r="1122" spans="1:39" s="23" customFormat="1">
      <c r="A1122" s="52"/>
      <c r="B1122" s="52"/>
      <c r="F1122" s="54"/>
      <c r="T1122" s="55"/>
      <c r="U1122" s="54"/>
      <c r="AM1122" s="53"/>
    </row>
    <row r="1123" spans="1:39" s="23" customFormat="1">
      <c r="A1123" s="52"/>
      <c r="B1123" s="52"/>
      <c r="F1123" s="54"/>
      <c r="T1123" s="55"/>
      <c r="U1123" s="54"/>
      <c r="AM1123" s="53"/>
    </row>
    <row r="1124" spans="1:39" s="23" customFormat="1">
      <c r="A1124" s="52"/>
      <c r="B1124" s="52"/>
      <c r="F1124" s="54"/>
      <c r="T1124" s="55"/>
      <c r="U1124" s="54"/>
      <c r="AM1124" s="53"/>
    </row>
    <row r="1125" spans="1:39" s="23" customFormat="1">
      <c r="A1125" s="52"/>
      <c r="B1125" s="52"/>
      <c r="F1125" s="54"/>
      <c r="T1125" s="55"/>
      <c r="U1125" s="54"/>
      <c r="AM1125" s="53"/>
    </row>
    <row r="1126" spans="1:39" s="23" customFormat="1">
      <c r="A1126" s="52"/>
      <c r="B1126" s="52"/>
      <c r="F1126" s="54"/>
      <c r="T1126" s="55"/>
      <c r="U1126" s="54"/>
      <c r="AM1126" s="53"/>
    </row>
    <row r="1127" spans="1:39" s="23" customFormat="1">
      <c r="A1127" s="52"/>
      <c r="B1127" s="52"/>
      <c r="F1127" s="54"/>
      <c r="T1127" s="55"/>
      <c r="U1127" s="54"/>
      <c r="AM1127" s="53"/>
    </row>
    <row r="1128" spans="1:39" s="23" customFormat="1">
      <c r="A1128" s="52"/>
      <c r="B1128" s="52"/>
      <c r="F1128" s="54"/>
      <c r="T1128" s="55"/>
      <c r="U1128" s="54"/>
      <c r="AM1128" s="53"/>
    </row>
    <row r="1129" spans="1:39" s="23" customFormat="1">
      <c r="A1129" s="52"/>
      <c r="B1129" s="52"/>
      <c r="F1129" s="54"/>
      <c r="T1129" s="55"/>
      <c r="U1129" s="54"/>
      <c r="AM1129" s="53"/>
    </row>
    <row r="1130" spans="1:39" s="23" customFormat="1">
      <c r="A1130" s="52"/>
      <c r="B1130" s="52"/>
      <c r="F1130" s="54"/>
      <c r="T1130" s="55"/>
      <c r="U1130" s="54"/>
      <c r="AM1130" s="53"/>
    </row>
    <row r="1131" spans="1:39" s="23" customFormat="1">
      <c r="A1131" s="52"/>
      <c r="B1131" s="52"/>
      <c r="F1131" s="54"/>
      <c r="T1131" s="55"/>
      <c r="U1131" s="54"/>
      <c r="AM1131" s="53"/>
    </row>
    <row r="1132" spans="1:39" s="23" customFormat="1">
      <c r="A1132" s="52"/>
      <c r="B1132" s="52"/>
      <c r="F1132" s="54"/>
      <c r="T1132" s="55"/>
      <c r="U1132" s="54"/>
      <c r="AM1132" s="53"/>
    </row>
    <row r="1133" spans="1:39" s="23" customFormat="1">
      <c r="A1133" s="52"/>
      <c r="B1133" s="52"/>
      <c r="F1133" s="54"/>
      <c r="T1133" s="55"/>
      <c r="U1133" s="54"/>
      <c r="AM1133" s="53"/>
    </row>
    <row r="1134" spans="1:39" s="23" customFormat="1">
      <c r="A1134" s="52"/>
      <c r="B1134" s="52"/>
      <c r="F1134" s="54"/>
      <c r="T1134" s="55"/>
      <c r="U1134" s="54"/>
      <c r="AM1134" s="53"/>
    </row>
    <row r="1135" spans="1:39" s="23" customFormat="1">
      <c r="A1135" s="52"/>
      <c r="B1135" s="52"/>
      <c r="F1135" s="54"/>
      <c r="T1135" s="55"/>
      <c r="U1135" s="54"/>
      <c r="AM1135" s="53"/>
    </row>
    <row r="1136" spans="1:39" s="23" customFormat="1">
      <c r="A1136" s="52"/>
      <c r="B1136" s="52"/>
      <c r="F1136" s="54"/>
      <c r="T1136" s="55"/>
      <c r="U1136" s="54"/>
      <c r="AM1136" s="53"/>
    </row>
    <row r="1137" spans="1:39" s="23" customFormat="1">
      <c r="A1137" s="52"/>
      <c r="B1137" s="52"/>
      <c r="F1137" s="54"/>
      <c r="T1137" s="55"/>
      <c r="U1137" s="54"/>
      <c r="AM1137" s="53"/>
    </row>
    <row r="1138" spans="1:39" s="23" customFormat="1">
      <c r="A1138" s="52"/>
      <c r="B1138" s="52"/>
      <c r="F1138" s="54"/>
      <c r="T1138" s="55"/>
      <c r="U1138" s="54"/>
      <c r="AM1138" s="53"/>
    </row>
    <row r="1139" spans="1:39" s="23" customFormat="1">
      <c r="A1139" s="52"/>
      <c r="B1139" s="52"/>
      <c r="F1139" s="54"/>
      <c r="T1139" s="55"/>
      <c r="U1139" s="54"/>
      <c r="AM1139" s="53"/>
    </row>
    <row r="1140" spans="1:39" s="23" customFormat="1">
      <c r="A1140" s="52"/>
      <c r="B1140" s="52"/>
      <c r="F1140" s="54"/>
      <c r="T1140" s="55"/>
      <c r="U1140" s="54"/>
      <c r="AM1140" s="53"/>
    </row>
    <row r="1141" spans="1:39" s="23" customFormat="1">
      <c r="A1141" s="52"/>
      <c r="B1141" s="52"/>
      <c r="F1141" s="54"/>
      <c r="T1141" s="55"/>
      <c r="U1141" s="54"/>
      <c r="AM1141" s="53"/>
    </row>
    <row r="1142" spans="1:39" s="23" customFormat="1">
      <c r="A1142" s="52"/>
      <c r="B1142" s="52"/>
      <c r="F1142" s="54"/>
      <c r="T1142" s="55"/>
      <c r="U1142" s="54"/>
      <c r="AM1142" s="53"/>
    </row>
    <row r="1143" spans="1:39" s="23" customFormat="1">
      <c r="A1143" s="52"/>
      <c r="B1143" s="52"/>
      <c r="F1143" s="54"/>
      <c r="T1143" s="55"/>
      <c r="U1143" s="54"/>
      <c r="AM1143" s="53"/>
    </row>
    <row r="1144" spans="1:39" s="23" customFormat="1">
      <c r="A1144" s="52"/>
      <c r="B1144" s="52"/>
      <c r="F1144" s="54"/>
      <c r="T1144" s="55"/>
      <c r="U1144" s="54"/>
      <c r="AM1144" s="53"/>
    </row>
    <row r="1145" spans="1:39" s="23" customFormat="1">
      <c r="A1145" s="52"/>
      <c r="B1145" s="52"/>
      <c r="F1145" s="54"/>
      <c r="T1145" s="55"/>
      <c r="U1145" s="54"/>
      <c r="AM1145" s="53"/>
    </row>
    <row r="1146" spans="1:39" s="23" customFormat="1">
      <c r="A1146" s="52"/>
      <c r="B1146" s="52"/>
      <c r="F1146" s="54"/>
      <c r="T1146" s="55"/>
      <c r="U1146" s="54"/>
      <c r="AM1146" s="53"/>
    </row>
    <row r="1147" spans="1:39" s="23" customFormat="1">
      <c r="A1147" s="52"/>
      <c r="B1147" s="52"/>
      <c r="F1147" s="54"/>
      <c r="T1147" s="55"/>
      <c r="U1147" s="54"/>
      <c r="AM1147" s="53"/>
    </row>
    <row r="1148" spans="1:39" s="23" customFormat="1">
      <c r="A1148" s="52"/>
      <c r="B1148" s="52"/>
      <c r="F1148" s="54"/>
      <c r="T1148" s="55"/>
      <c r="U1148" s="54"/>
      <c r="AM1148" s="53"/>
    </row>
    <row r="1149" spans="1:39" s="23" customFormat="1">
      <c r="A1149" s="52"/>
      <c r="B1149" s="52"/>
      <c r="F1149" s="54"/>
      <c r="T1149" s="55"/>
      <c r="U1149" s="54"/>
      <c r="AM1149" s="53"/>
    </row>
    <row r="1150" spans="1:39" s="23" customFormat="1">
      <c r="A1150" s="52"/>
      <c r="B1150" s="52"/>
      <c r="F1150" s="54"/>
      <c r="T1150" s="55"/>
      <c r="U1150" s="54"/>
      <c r="AM1150" s="53"/>
    </row>
    <row r="1151" spans="1:39" s="23" customFormat="1">
      <c r="A1151" s="52"/>
      <c r="B1151" s="52"/>
      <c r="F1151" s="54"/>
      <c r="T1151" s="55"/>
      <c r="U1151" s="54"/>
      <c r="AM1151" s="53"/>
    </row>
    <row r="1152" spans="1:39" s="23" customFormat="1">
      <c r="A1152" s="52"/>
      <c r="B1152" s="52"/>
      <c r="F1152" s="54"/>
      <c r="T1152" s="55"/>
      <c r="U1152" s="54"/>
      <c r="AM1152" s="53"/>
    </row>
    <row r="1153" spans="1:39" s="23" customFormat="1">
      <c r="A1153" s="52"/>
      <c r="B1153" s="52"/>
      <c r="F1153" s="54"/>
      <c r="T1153" s="55"/>
      <c r="U1153" s="54"/>
      <c r="AM1153" s="53"/>
    </row>
    <row r="1154" spans="1:39" s="23" customFormat="1">
      <c r="A1154" s="52"/>
      <c r="B1154" s="52"/>
      <c r="F1154" s="54"/>
      <c r="T1154" s="55"/>
      <c r="U1154" s="54"/>
      <c r="AM1154" s="53"/>
    </row>
    <row r="1155" spans="1:39" s="23" customFormat="1">
      <c r="A1155" s="52"/>
      <c r="B1155" s="52"/>
      <c r="F1155" s="54"/>
      <c r="T1155" s="55"/>
      <c r="U1155" s="54"/>
      <c r="AM1155" s="53"/>
    </row>
    <row r="1156" spans="1:39" s="23" customFormat="1">
      <c r="A1156" s="52"/>
      <c r="B1156" s="52"/>
      <c r="F1156" s="54"/>
      <c r="T1156" s="55"/>
      <c r="U1156" s="54"/>
      <c r="AM1156" s="53"/>
    </row>
    <row r="1157" spans="1:39" s="23" customFormat="1">
      <c r="A1157" s="52"/>
      <c r="B1157" s="52"/>
      <c r="F1157" s="54"/>
      <c r="T1157" s="55"/>
      <c r="U1157" s="54"/>
      <c r="AM1157" s="53"/>
    </row>
    <row r="1158" spans="1:39" s="23" customFormat="1">
      <c r="A1158" s="52"/>
      <c r="B1158" s="52"/>
      <c r="F1158" s="54"/>
      <c r="T1158" s="55"/>
      <c r="U1158" s="54"/>
      <c r="AM1158" s="53"/>
    </row>
    <row r="1159" spans="1:39" s="23" customFormat="1">
      <c r="A1159" s="52"/>
      <c r="B1159" s="52"/>
      <c r="F1159" s="54"/>
      <c r="T1159" s="55"/>
      <c r="U1159" s="54"/>
      <c r="AM1159" s="53"/>
    </row>
    <row r="1160" spans="1:39" s="23" customFormat="1">
      <c r="A1160" s="52"/>
      <c r="B1160" s="52"/>
      <c r="F1160" s="54"/>
      <c r="T1160" s="55"/>
      <c r="U1160" s="54"/>
      <c r="AM1160" s="53"/>
    </row>
    <row r="1161" spans="1:39" s="23" customFormat="1">
      <c r="A1161" s="52"/>
      <c r="B1161" s="52"/>
      <c r="F1161" s="54"/>
      <c r="T1161" s="55"/>
      <c r="U1161" s="54"/>
      <c r="AM1161" s="53"/>
    </row>
    <row r="1162" spans="1:39" s="23" customFormat="1">
      <c r="A1162" s="52"/>
      <c r="B1162" s="52"/>
      <c r="F1162" s="54"/>
      <c r="T1162" s="55"/>
      <c r="U1162" s="54"/>
      <c r="AM1162" s="53"/>
    </row>
    <row r="1163" spans="1:39" s="23" customFormat="1">
      <c r="A1163" s="52"/>
      <c r="B1163" s="52"/>
      <c r="F1163" s="54"/>
      <c r="T1163" s="55"/>
      <c r="U1163" s="54"/>
      <c r="AM1163" s="53"/>
    </row>
    <row r="1164" spans="1:39" s="23" customFormat="1">
      <c r="A1164" s="52"/>
      <c r="B1164" s="52"/>
      <c r="F1164" s="54"/>
      <c r="T1164" s="55"/>
      <c r="U1164" s="54"/>
      <c r="AM1164" s="53"/>
    </row>
    <row r="1165" spans="1:39" s="23" customFormat="1">
      <c r="A1165" s="52"/>
      <c r="B1165" s="52"/>
      <c r="F1165" s="54"/>
      <c r="T1165" s="55"/>
      <c r="U1165" s="54"/>
      <c r="AM1165" s="53"/>
    </row>
    <row r="1166" spans="1:39" s="23" customFormat="1">
      <c r="A1166" s="52"/>
      <c r="B1166" s="52"/>
      <c r="F1166" s="54"/>
      <c r="T1166" s="55"/>
      <c r="U1166" s="54"/>
      <c r="AM1166" s="53"/>
    </row>
    <row r="1167" spans="1:39" s="23" customFormat="1">
      <c r="A1167" s="52"/>
      <c r="B1167" s="52"/>
      <c r="F1167" s="54"/>
      <c r="T1167" s="55"/>
      <c r="U1167" s="54"/>
      <c r="AM1167" s="53"/>
    </row>
    <row r="1168" spans="1:39" s="23" customFormat="1">
      <c r="A1168" s="52"/>
      <c r="B1168" s="52"/>
      <c r="F1168" s="54"/>
      <c r="T1168" s="55"/>
      <c r="U1168" s="54"/>
      <c r="AM1168" s="53"/>
    </row>
    <row r="1169" spans="1:39" s="23" customFormat="1">
      <c r="A1169" s="52"/>
      <c r="B1169" s="52"/>
      <c r="F1169" s="54"/>
      <c r="T1169" s="55"/>
      <c r="U1169" s="54"/>
      <c r="AM1169" s="53"/>
    </row>
    <row r="1170" spans="1:39" s="23" customFormat="1">
      <c r="A1170" s="52"/>
      <c r="B1170" s="52"/>
      <c r="F1170" s="54"/>
      <c r="T1170" s="55"/>
      <c r="U1170" s="54"/>
      <c r="AM1170" s="53"/>
    </row>
    <row r="1171" spans="1:39" s="23" customFormat="1">
      <c r="A1171" s="52"/>
      <c r="B1171" s="52"/>
      <c r="F1171" s="54"/>
      <c r="T1171" s="55"/>
      <c r="U1171" s="54"/>
      <c r="AM1171" s="53"/>
    </row>
    <row r="1172" spans="1:39" s="23" customFormat="1">
      <c r="A1172" s="52"/>
      <c r="B1172" s="52"/>
      <c r="F1172" s="54"/>
      <c r="T1172" s="55"/>
      <c r="U1172" s="54"/>
      <c r="AM1172" s="53"/>
    </row>
    <row r="1173" spans="1:39" s="23" customFormat="1">
      <c r="A1173" s="52"/>
      <c r="B1173" s="52"/>
      <c r="F1173" s="54"/>
      <c r="T1173" s="55"/>
      <c r="U1173" s="54"/>
      <c r="AM1173" s="53"/>
    </row>
    <row r="1174" spans="1:39" s="23" customFormat="1">
      <c r="A1174" s="52"/>
      <c r="B1174" s="52"/>
      <c r="F1174" s="54"/>
      <c r="T1174" s="55"/>
      <c r="U1174" s="54"/>
      <c r="AM1174" s="53"/>
    </row>
    <row r="1175" spans="1:39" s="23" customFormat="1">
      <c r="A1175" s="52"/>
      <c r="B1175" s="52"/>
      <c r="F1175" s="54"/>
      <c r="T1175" s="55"/>
      <c r="U1175" s="54"/>
      <c r="AM1175" s="53"/>
    </row>
    <row r="1176" spans="1:39" s="23" customFormat="1">
      <c r="A1176" s="52"/>
      <c r="B1176" s="52"/>
      <c r="F1176" s="54"/>
      <c r="T1176" s="55"/>
      <c r="U1176" s="54"/>
      <c r="AM1176" s="53"/>
    </row>
    <row r="1177" spans="1:39" s="23" customFormat="1">
      <c r="A1177" s="52"/>
      <c r="B1177" s="52"/>
      <c r="F1177" s="54"/>
      <c r="T1177" s="55"/>
      <c r="U1177" s="54"/>
      <c r="AM1177" s="53"/>
    </row>
    <row r="1178" spans="1:39" s="23" customFormat="1">
      <c r="A1178" s="52"/>
      <c r="B1178" s="52"/>
      <c r="F1178" s="54"/>
      <c r="T1178" s="55"/>
      <c r="U1178" s="54"/>
      <c r="AM1178" s="53"/>
    </row>
    <row r="1179" spans="1:39" s="23" customFormat="1">
      <c r="A1179" s="52"/>
      <c r="B1179" s="52"/>
      <c r="F1179" s="54"/>
      <c r="T1179" s="55"/>
      <c r="U1179" s="54"/>
      <c r="AM1179" s="53"/>
    </row>
    <row r="1180" spans="1:39" s="23" customFormat="1">
      <c r="A1180" s="52"/>
      <c r="B1180" s="52"/>
      <c r="F1180" s="54"/>
      <c r="T1180" s="55"/>
      <c r="U1180" s="54"/>
      <c r="AM1180" s="53"/>
    </row>
    <row r="1181" spans="1:39" s="23" customFormat="1">
      <c r="A1181" s="52"/>
      <c r="B1181" s="52"/>
      <c r="F1181" s="54"/>
      <c r="T1181" s="55"/>
      <c r="U1181" s="54"/>
      <c r="AM1181" s="53"/>
    </row>
    <row r="1182" spans="1:39" s="23" customFormat="1">
      <c r="A1182" s="52"/>
      <c r="B1182" s="52"/>
      <c r="F1182" s="54"/>
      <c r="T1182" s="55"/>
      <c r="U1182" s="54"/>
      <c r="AM1182" s="53"/>
    </row>
    <row r="1183" spans="1:39" s="23" customFormat="1">
      <c r="A1183" s="52"/>
      <c r="B1183" s="52"/>
      <c r="F1183" s="54"/>
      <c r="T1183" s="55"/>
      <c r="U1183" s="54"/>
      <c r="AM1183" s="53"/>
    </row>
    <row r="1184" spans="1:39" s="23" customFormat="1">
      <c r="A1184" s="52"/>
      <c r="B1184" s="52"/>
      <c r="F1184" s="54"/>
      <c r="T1184" s="55"/>
      <c r="U1184" s="54"/>
      <c r="AM1184" s="53"/>
    </row>
    <row r="1185" spans="1:39" s="23" customFormat="1">
      <c r="A1185" s="52"/>
      <c r="B1185" s="52"/>
      <c r="F1185" s="54"/>
      <c r="T1185" s="55"/>
      <c r="U1185" s="54"/>
      <c r="AM1185" s="53"/>
    </row>
    <row r="1186" spans="1:39" s="23" customFormat="1">
      <c r="A1186" s="52"/>
      <c r="B1186" s="52"/>
      <c r="F1186" s="54"/>
      <c r="T1186" s="55"/>
      <c r="U1186" s="54"/>
      <c r="AM1186" s="53"/>
    </row>
    <row r="1187" spans="1:39" s="23" customFormat="1">
      <c r="A1187" s="52"/>
      <c r="B1187" s="52"/>
      <c r="F1187" s="54"/>
      <c r="T1187" s="55"/>
      <c r="U1187" s="54"/>
      <c r="AM1187" s="53"/>
    </row>
    <row r="1188" spans="1:39" s="23" customFormat="1">
      <c r="A1188" s="52"/>
      <c r="B1188" s="52"/>
      <c r="F1188" s="54"/>
      <c r="T1188" s="55"/>
      <c r="U1188" s="54"/>
      <c r="AM1188" s="53"/>
    </row>
    <row r="1189" spans="1:39" s="23" customFormat="1">
      <c r="A1189" s="52"/>
      <c r="B1189" s="52"/>
      <c r="F1189" s="54"/>
      <c r="T1189" s="55"/>
      <c r="U1189" s="54"/>
      <c r="AM1189" s="53"/>
    </row>
    <row r="1190" spans="1:39" s="23" customFormat="1">
      <c r="A1190" s="52"/>
      <c r="B1190" s="52"/>
      <c r="F1190" s="54"/>
      <c r="T1190" s="55"/>
      <c r="U1190" s="54"/>
      <c r="AM1190" s="53"/>
    </row>
    <row r="1191" spans="1:39" s="23" customFormat="1">
      <c r="A1191" s="52"/>
      <c r="B1191" s="52"/>
      <c r="F1191" s="54"/>
      <c r="T1191" s="55"/>
      <c r="U1191" s="54"/>
      <c r="AM1191" s="53"/>
    </row>
    <row r="1192" spans="1:39" s="23" customFormat="1">
      <c r="A1192" s="52"/>
      <c r="B1192" s="52"/>
      <c r="F1192" s="54"/>
      <c r="T1192" s="55"/>
      <c r="U1192" s="54"/>
      <c r="AM1192" s="53"/>
    </row>
    <row r="1193" spans="1:39" s="23" customFormat="1">
      <c r="A1193" s="52"/>
      <c r="B1193" s="52"/>
      <c r="F1193" s="54"/>
      <c r="T1193" s="55"/>
      <c r="U1193" s="54"/>
      <c r="AM1193" s="53"/>
    </row>
    <row r="1194" spans="1:39" s="23" customFormat="1">
      <c r="A1194" s="52"/>
      <c r="B1194" s="52"/>
      <c r="F1194" s="54"/>
      <c r="T1194" s="55"/>
      <c r="U1194" s="54"/>
      <c r="AM1194" s="53"/>
    </row>
    <row r="1195" spans="1:39" s="23" customFormat="1">
      <c r="A1195" s="52"/>
      <c r="B1195" s="52"/>
      <c r="F1195" s="54"/>
      <c r="T1195" s="55"/>
      <c r="U1195" s="54"/>
      <c r="AM1195" s="53"/>
    </row>
    <row r="1196" spans="1:39" s="23" customFormat="1">
      <c r="A1196" s="52"/>
      <c r="B1196" s="52"/>
      <c r="F1196" s="54"/>
      <c r="T1196" s="55"/>
      <c r="U1196" s="54"/>
      <c r="AM1196" s="53"/>
    </row>
    <row r="1197" spans="1:39" s="23" customFormat="1">
      <c r="A1197" s="52"/>
      <c r="B1197" s="52"/>
      <c r="F1197" s="54"/>
      <c r="T1197" s="55"/>
      <c r="U1197" s="54"/>
      <c r="AM1197" s="53"/>
    </row>
    <row r="1198" spans="1:39" s="23" customFormat="1">
      <c r="A1198" s="52"/>
      <c r="B1198" s="52"/>
      <c r="F1198" s="54"/>
      <c r="T1198" s="55"/>
      <c r="U1198" s="54"/>
      <c r="AM1198" s="53"/>
    </row>
    <row r="1199" spans="1:39" s="23" customFormat="1">
      <c r="A1199" s="52"/>
      <c r="B1199" s="52"/>
      <c r="F1199" s="54"/>
      <c r="T1199" s="55"/>
      <c r="U1199" s="54"/>
      <c r="AM1199" s="53"/>
    </row>
    <row r="1200" spans="1:39" s="23" customFormat="1">
      <c r="A1200" s="52"/>
      <c r="B1200" s="52"/>
      <c r="F1200" s="54"/>
      <c r="T1200" s="55"/>
      <c r="U1200" s="54"/>
      <c r="AM1200" s="53"/>
    </row>
    <row r="1201" spans="1:39" s="23" customFormat="1">
      <c r="A1201" s="52"/>
      <c r="B1201" s="52"/>
      <c r="F1201" s="54"/>
      <c r="T1201" s="55"/>
      <c r="U1201" s="54"/>
      <c r="AM1201" s="53"/>
    </row>
    <row r="1202" spans="1:39" s="23" customFormat="1">
      <c r="A1202" s="52"/>
      <c r="B1202" s="52"/>
      <c r="F1202" s="54"/>
      <c r="T1202" s="55"/>
      <c r="U1202" s="54"/>
      <c r="AM1202" s="53"/>
    </row>
    <row r="1203" spans="1:39" s="23" customFormat="1">
      <c r="A1203" s="52"/>
      <c r="B1203" s="52"/>
      <c r="F1203" s="54"/>
      <c r="T1203" s="55"/>
      <c r="U1203" s="54"/>
      <c r="AM1203" s="53"/>
    </row>
    <row r="1204" spans="1:39" s="23" customFormat="1">
      <c r="A1204" s="52"/>
      <c r="B1204" s="52"/>
      <c r="F1204" s="54"/>
      <c r="T1204" s="55"/>
      <c r="U1204" s="54"/>
      <c r="AM1204" s="53"/>
    </row>
    <row r="1205" spans="1:39" s="23" customFormat="1">
      <c r="A1205" s="52"/>
      <c r="B1205" s="52"/>
      <c r="F1205" s="54"/>
      <c r="T1205" s="55"/>
      <c r="U1205" s="54"/>
      <c r="AM1205" s="53"/>
    </row>
    <row r="1206" spans="1:39" s="23" customFormat="1">
      <c r="A1206" s="52"/>
      <c r="B1206" s="52"/>
      <c r="F1206" s="54"/>
      <c r="T1206" s="55"/>
      <c r="U1206" s="54"/>
      <c r="AM1206" s="53"/>
    </row>
    <row r="1207" spans="1:39" s="23" customFormat="1">
      <c r="A1207" s="52"/>
      <c r="B1207" s="52"/>
      <c r="F1207" s="54"/>
      <c r="T1207" s="55"/>
      <c r="U1207" s="54"/>
      <c r="AM1207" s="53"/>
    </row>
    <row r="1208" spans="1:39" s="23" customFormat="1">
      <c r="A1208" s="52"/>
      <c r="B1208" s="52"/>
      <c r="F1208" s="54"/>
      <c r="T1208" s="55"/>
      <c r="U1208" s="54"/>
      <c r="AM1208" s="53"/>
    </row>
    <row r="1209" spans="1:39" s="23" customFormat="1">
      <c r="A1209" s="52"/>
      <c r="B1209" s="52"/>
      <c r="F1209" s="54"/>
      <c r="T1209" s="55"/>
      <c r="U1209" s="54"/>
      <c r="AM1209" s="53"/>
    </row>
    <row r="1210" spans="1:39" s="23" customFormat="1">
      <c r="A1210" s="52"/>
      <c r="B1210" s="52"/>
      <c r="F1210" s="54"/>
      <c r="T1210" s="55"/>
      <c r="U1210" s="54"/>
      <c r="AM1210" s="53"/>
    </row>
    <row r="1211" spans="1:39" s="23" customFormat="1">
      <c r="A1211" s="52"/>
      <c r="B1211" s="52"/>
      <c r="F1211" s="54"/>
      <c r="T1211" s="55"/>
      <c r="U1211" s="54"/>
      <c r="AM1211" s="53"/>
    </row>
    <row r="1212" spans="1:39" s="23" customFormat="1">
      <c r="A1212" s="52"/>
      <c r="B1212" s="52"/>
      <c r="F1212" s="54"/>
      <c r="T1212" s="55"/>
      <c r="U1212" s="54"/>
      <c r="AM1212" s="53"/>
    </row>
    <row r="1213" spans="1:39" s="23" customFormat="1">
      <c r="A1213" s="52"/>
      <c r="B1213" s="52"/>
      <c r="F1213" s="54"/>
      <c r="T1213" s="55"/>
      <c r="U1213" s="54"/>
      <c r="AM1213" s="53"/>
    </row>
    <row r="1214" spans="1:39" s="23" customFormat="1">
      <c r="A1214" s="52"/>
      <c r="B1214" s="52"/>
      <c r="F1214" s="54"/>
      <c r="T1214" s="55"/>
      <c r="U1214" s="54"/>
      <c r="AM1214" s="53"/>
    </row>
    <row r="1215" spans="1:39" s="23" customFormat="1">
      <c r="A1215" s="52"/>
      <c r="B1215" s="52"/>
      <c r="F1215" s="54"/>
      <c r="T1215" s="55"/>
      <c r="U1215" s="54"/>
      <c r="AM1215" s="53"/>
    </row>
    <row r="1216" spans="1:39" s="23" customFormat="1">
      <c r="A1216" s="52"/>
      <c r="B1216" s="52"/>
      <c r="F1216" s="54"/>
      <c r="T1216" s="55"/>
      <c r="U1216" s="54"/>
      <c r="AM1216" s="53"/>
    </row>
    <row r="1217" spans="1:39" s="23" customFormat="1">
      <c r="A1217" s="52"/>
      <c r="B1217" s="52"/>
      <c r="F1217" s="54"/>
      <c r="T1217" s="55"/>
      <c r="U1217" s="54"/>
      <c r="AM1217" s="53"/>
    </row>
    <row r="1218" spans="1:39" s="23" customFormat="1">
      <c r="A1218" s="52"/>
      <c r="B1218" s="52"/>
      <c r="F1218" s="54"/>
      <c r="T1218" s="55"/>
      <c r="U1218" s="54"/>
      <c r="AM1218" s="53"/>
    </row>
    <row r="1219" spans="1:39" s="23" customFormat="1">
      <c r="A1219" s="52"/>
      <c r="B1219" s="52"/>
      <c r="F1219" s="54"/>
      <c r="T1219" s="55"/>
      <c r="U1219" s="54"/>
      <c r="AM1219" s="53"/>
    </row>
    <row r="1220" spans="1:39" s="23" customFormat="1">
      <c r="A1220" s="52"/>
      <c r="B1220" s="52"/>
      <c r="F1220" s="54"/>
      <c r="T1220" s="55"/>
      <c r="U1220" s="54"/>
      <c r="AM1220" s="53"/>
    </row>
    <row r="1221" spans="1:39" s="23" customFormat="1">
      <c r="A1221" s="52"/>
      <c r="B1221" s="52"/>
      <c r="F1221" s="54"/>
      <c r="T1221" s="55"/>
      <c r="U1221" s="54"/>
      <c r="AM1221" s="53"/>
    </row>
    <row r="1222" spans="1:39" s="23" customFormat="1">
      <c r="A1222" s="52"/>
      <c r="B1222" s="52"/>
      <c r="F1222" s="54"/>
      <c r="T1222" s="55"/>
      <c r="U1222" s="54"/>
      <c r="AM1222" s="53"/>
    </row>
    <row r="1223" spans="1:39" s="23" customFormat="1">
      <c r="A1223" s="52"/>
      <c r="B1223" s="52"/>
      <c r="F1223" s="54"/>
      <c r="T1223" s="55"/>
      <c r="U1223" s="54"/>
      <c r="AM1223" s="53"/>
    </row>
    <row r="1224" spans="1:39" s="23" customFormat="1">
      <c r="A1224" s="52"/>
      <c r="B1224" s="52"/>
      <c r="F1224" s="54"/>
      <c r="T1224" s="55"/>
      <c r="U1224" s="54"/>
      <c r="AM1224" s="53"/>
    </row>
    <row r="1225" spans="1:39" s="23" customFormat="1">
      <c r="A1225" s="52"/>
      <c r="B1225" s="52"/>
      <c r="F1225" s="54"/>
      <c r="T1225" s="55"/>
      <c r="U1225" s="54"/>
      <c r="AM1225" s="53"/>
    </row>
    <row r="1226" spans="1:39" s="23" customFormat="1">
      <c r="A1226" s="52"/>
      <c r="B1226" s="52"/>
      <c r="F1226" s="54"/>
      <c r="T1226" s="55"/>
      <c r="U1226" s="54"/>
      <c r="AM1226" s="53"/>
    </row>
    <row r="1227" spans="1:39" s="23" customFormat="1">
      <c r="A1227" s="52"/>
      <c r="B1227" s="52"/>
      <c r="F1227" s="54"/>
      <c r="T1227" s="55"/>
      <c r="U1227" s="54"/>
      <c r="AM1227" s="53"/>
    </row>
    <row r="1228" spans="1:39" s="23" customFormat="1">
      <c r="A1228" s="52"/>
      <c r="B1228" s="52"/>
      <c r="F1228" s="54"/>
      <c r="T1228" s="55"/>
      <c r="U1228" s="54"/>
      <c r="AM1228" s="53"/>
    </row>
    <row r="1229" spans="1:39" s="23" customFormat="1">
      <c r="A1229" s="52"/>
      <c r="B1229" s="52"/>
      <c r="F1229" s="54"/>
      <c r="T1229" s="55"/>
      <c r="U1229" s="54"/>
      <c r="AM1229" s="53"/>
    </row>
    <row r="1230" spans="1:39" s="23" customFormat="1">
      <c r="A1230" s="52"/>
      <c r="B1230" s="52"/>
      <c r="F1230" s="54"/>
      <c r="T1230" s="55"/>
      <c r="U1230" s="54"/>
      <c r="AM1230" s="53"/>
    </row>
    <row r="1231" spans="1:39" s="23" customFormat="1">
      <c r="A1231" s="52"/>
      <c r="B1231" s="52"/>
      <c r="F1231" s="54"/>
      <c r="T1231" s="55"/>
      <c r="U1231" s="54"/>
      <c r="AM1231" s="53"/>
    </row>
    <row r="1232" spans="1:39" s="23" customFormat="1">
      <c r="A1232" s="52"/>
      <c r="B1232" s="52"/>
      <c r="F1232" s="54"/>
      <c r="T1232" s="55"/>
      <c r="U1232" s="54"/>
      <c r="AM1232" s="53"/>
    </row>
    <row r="1233" spans="1:39" s="23" customFormat="1">
      <c r="A1233" s="52"/>
      <c r="B1233" s="52"/>
      <c r="F1233" s="54"/>
      <c r="T1233" s="55"/>
      <c r="U1233" s="54"/>
      <c r="AM1233" s="53"/>
    </row>
    <row r="1234" spans="1:39" s="23" customFormat="1">
      <c r="A1234" s="52"/>
      <c r="B1234" s="52"/>
      <c r="F1234" s="54"/>
      <c r="T1234" s="55"/>
      <c r="U1234" s="54"/>
      <c r="AM1234" s="53"/>
    </row>
    <row r="1235" spans="1:39" s="23" customFormat="1">
      <c r="A1235" s="52"/>
      <c r="B1235" s="52"/>
      <c r="F1235" s="54"/>
      <c r="T1235" s="55"/>
      <c r="U1235" s="54"/>
      <c r="AM1235" s="53"/>
    </row>
    <row r="1236" spans="1:39" s="23" customFormat="1">
      <c r="A1236" s="52"/>
      <c r="B1236" s="52"/>
      <c r="F1236" s="54"/>
      <c r="T1236" s="55"/>
      <c r="U1236" s="54"/>
      <c r="AM1236" s="53"/>
    </row>
    <row r="1237" spans="1:39" s="23" customFormat="1">
      <c r="A1237" s="52"/>
      <c r="B1237" s="52"/>
      <c r="F1237" s="54"/>
      <c r="T1237" s="55"/>
      <c r="U1237" s="54"/>
      <c r="AM1237" s="53"/>
    </row>
    <row r="1238" spans="1:39" s="23" customFormat="1">
      <c r="A1238" s="52"/>
      <c r="B1238" s="52"/>
      <c r="F1238" s="54"/>
      <c r="T1238" s="55"/>
      <c r="U1238" s="54"/>
      <c r="AM1238" s="53"/>
    </row>
    <row r="1239" spans="1:39" s="23" customFormat="1">
      <c r="A1239" s="1"/>
      <c r="B1239" s="1"/>
      <c r="C1239" s="3"/>
      <c r="D1239" s="3"/>
      <c r="E1239" s="3"/>
      <c r="F1239" s="58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59"/>
      <c r="U1239" s="58"/>
      <c r="AM1239" s="2"/>
    </row>
    <row r="1240" spans="1:39" s="23" customFormat="1">
      <c r="A1240" s="1"/>
      <c r="B1240" s="1"/>
      <c r="C1240" s="3"/>
      <c r="D1240" s="3"/>
      <c r="E1240" s="3"/>
      <c r="F1240" s="58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59"/>
      <c r="U1240" s="58"/>
      <c r="AM1240" s="2"/>
    </row>
    <row r="1241" spans="1:39" s="23" customFormat="1">
      <c r="A1241" s="1"/>
      <c r="B1241" s="1"/>
      <c r="C1241" s="3"/>
      <c r="D1241" s="3"/>
      <c r="E1241" s="3"/>
      <c r="F1241" s="58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59"/>
      <c r="U1241" s="58"/>
      <c r="AM1241" s="2"/>
    </row>
    <row r="1242" spans="1:39" s="23" customFormat="1">
      <c r="A1242" s="1"/>
      <c r="B1242" s="1"/>
      <c r="C1242" s="3"/>
      <c r="D1242" s="3"/>
      <c r="E1242" s="3"/>
      <c r="F1242" s="58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59"/>
      <c r="U1242" s="58"/>
      <c r="AM1242" s="2"/>
    </row>
    <row r="1243" spans="1:39" s="23" customFormat="1">
      <c r="A1243" s="1"/>
      <c r="B1243" s="1"/>
      <c r="C1243" s="3"/>
      <c r="D1243" s="3"/>
      <c r="E1243" s="3"/>
      <c r="F1243" s="58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59"/>
      <c r="U1243" s="58"/>
      <c r="AM1243" s="2"/>
    </row>
    <row r="1244" spans="1:39" s="23" customFormat="1">
      <c r="A1244" s="1"/>
      <c r="B1244" s="1"/>
      <c r="C1244" s="3"/>
      <c r="D1244" s="3"/>
      <c r="E1244" s="3"/>
      <c r="F1244" s="58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59"/>
      <c r="U1244" s="58"/>
      <c r="AM1244" s="2"/>
    </row>
    <row r="1245" spans="1:39" s="23" customFormat="1">
      <c r="A1245" s="1"/>
      <c r="B1245" s="1"/>
      <c r="C1245" s="3"/>
      <c r="D1245" s="3"/>
      <c r="E1245" s="3"/>
      <c r="F1245" s="58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59"/>
      <c r="U1245" s="58"/>
      <c r="AM1245" s="2"/>
    </row>
    <row r="1246" spans="1:39" s="23" customFormat="1">
      <c r="A1246" s="1"/>
      <c r="B1246" s="1"/>
      <c r="C1246" s="3"/>
      <c r="D1246" s="3"/>
      <c r="E1246" s="3"/>
      <c r="F1246" s="58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59"/>
      <c r="U1246" s="58"/>
      <c r="AM1246" s="2"/>
    </row>
    <row r="1247" spans="1:39" s="23" customFormat="1">
      <c r="A1247" s="1"/>
      <c r="B1247" s="1"/>
      <c r="C1247" s="3"/>
      <c r="D1247" s="3"/>
      <c r="E1247" s="3"/>
      <c r="F1247" s="58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59"/>
      <c r="U1247" s="58"/>
      <c r="AM1247" s="2"/>
    </row>
    <row r="1248" spans="1:39" s="23" customFormat="1">
      <c r="A1248" s="1"/>
      <c r="B1248" s="1"/>
      <c r="C1248" s="3"/>
      <c r="D1248" s="3"/>
      <c r="E1248" s="3"/>
      <c r="F1248" s="58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59"/>
      <c r="U1248" s="58"/>
      <c r="AM1248" s="2"/>
    </row>
    <row r="1249" spans="1:39" s="23" customFormat="1">
      <c r="A1249" s="1"/>
      <c r="B1249" s="1"/>
      <c r="C1249" s="3"/>
      <c r="D1249" s="3"/>
      <c r="E1249" s="3"/>
      <c r="F1249" s="58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59"/>
      <c r="U1249" s="58"/>
      <c r="AM1249" s="2"/>
    </row>
    <row r="1250" spans="1:39" s="23" customFormat="1">
      <c r="A1250" s="1"/>
      <c r="B1250" s="1"/>
      <c r="C1250" s="3"/>
      <c r="D1250" s="3"/>
      <c r="E1250" s="3"/>
      <c r="F1250" s="58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59"/>
      <c r="U1250" s="58"/>
      <c r="AM1250" s="2"/>
    </row>
    <row r="1251" spans="1:39" s="3" customFormat="1">
      <c r="A1251" s="1"/>
      <c r="B1251" s="1"/>
      <c r="F1251" s="58"/>
      <c r="T1251" s="59"/>
      <c r="U1251" s="58"/>
      <c r="AM1251" s="2"/>
    </row>
    <row r="1252" spans="1:39" s="3" customFormat="1">
      <c r="A1252" s="1"/>
      <c r="B1252" s="1"/>
      <c r="F1252" s="58"/>
      <c r="T1252" s="59"/>
      <c r="U1252" s="58"/>
      <c r="AM1252" s="2"/>
    </row>
    <row r="1253" spans="1:39" s="3" customFormat="1">
      <c r="A1253" s="1"/>
      <c r="B1253" s="1"/>
      <c r="F1253" s="58"/>
      <c r="T1253" s="59"/>
      <c r="U1253" s="58"/>
      <c r="AM1253" s="2"/>
    </row>
    <row r="1254" spans="1:39" s="3" customFormat="1">
      <c r="A1254" s="1"/>
      <c r="B1254" s="1"/>
      <c r="F1254" s="58"/>
      <c r="T1254" s="59"/>
      <c r="U1254" s="58"/>
      <c r="AM1254" s="2"/>
    </row>
    <row r="1255" spans="1:39" s="3" customFormat="1">
      <c r="A1255" s="1"/>
      <c r="B1255" s="1"/>
      <c r="F1255" s="58"/>
      <c r="T1255" s="59"/>
      <c r="U1255" s="58"/>
      <c r="AM1255" s="2"/>
    </row>
    <row r="1256" spans="1:39" s="3" customFormat="1">
      <c r="A1256" s="1"/>
      <c r="B1256" s="1"/>
      <c r="F1256" s="58"/>
      <c r="T1256" s="59"/>
      <c r="U1256" s="58"/>
      <c r="AM1256" s="2"/>
    </row>
    <row r="1257" spans="1:39" s="3" customFormat="1">
      <c r="A1257" s="1"/>
      <c r="B1257" s="1"/>
      <c r="F1257" s="58"/>
      <c r="T1257" s="59"/>
      <c r="U1257" s="58"/>
      <c r="AM1257" s="2"/>
    </row>
    <row r="1258" spans="1:39" s="3" customFormat="1">
      <c r="A1258" s="1"/>
      <c r="B1258" s="1"/>
      <c r="F1258" s="58"/>
      <c r="T1258" s="59"/>
      <c r="U1258" s="58"/>
      <c r="AM1258" s="2"/>
    </row>
    <row r="1259" spans="1:39" s="3" customFormat="1">
      <c r="A1259" s="1"/>
      <c r="B1259" s="1"/>
      <c r="F1259" s="58"/>
      <c r="T1259" s="59"/>
      <c r="U1259" s="58"/>
      <c r="AM1259" s="2"/>
    </row>
    <row r="1260" spans="1:39" s="3" customFormat="1">
      <c r="A1260" s="1"/>
      <c r="B1260" s="1"/>
      <c r="F1260" s="58"/>
      <c r="T1260" s="59"/>
      <c r="U1260" s="58"/>
      <c r="AM1260" s="2"/>
    </row>
    <row r="1261" spans="1:39" s="3" customFormat="1">
      <c r="A1261" s="1"/>
      <c r="B1261" s="1"/>
      <c r="F1261" s="58"/>
      <c r="T1261" s="59"/>
      <c r="U1261" s="58"/>
      <c r="AM1261" s="2"/>
    </row>
    <row r="1262" spans="1:39" s="3" customFormat="1">
      <c r="A1262" s="1"/>
      <c r="B1262" s="1"/>
      <c r="F1262" s="58"/>
      <c r="T1262" s="59"/>
      <c r="U1262" s="58"/>
      <c r="AM1262" s="2"/>
    </row>
    <row r="1263" spans="1:39" s="3" customFormat="1">
      <c r="A1263" s="1"/>
      <c r="B1263" s="1"/>
      <c r="F1263" s="58"/>
      <c r="T1263" s="59"/>
      <c r="U1263" s="58"/>
      <c r="AM1263" s="2"/>
    </row>
    <row r="1264" spans="1:39" s="3" customFormat="1">
      <c r="A1264" s="1"/>
      <c r="B1264" s="1"/>
      <c r="F1264" s="58"/>
      <c r="T1264" s="59"/>
      <c r="U1264" s="58"/>
      <c r="AM1264" s="2"/>
    </row>
    <row r="1265" spans="1:39" s="3" customFormat="1">
      <c r="A1265" s="1"/>
      <c r="B1265" s="1"/>
      <c r="F1265" s="58"/>
      <c r="T1265" s="59"/>
      <c r="U1265" s="58"/>
      <c r="AM1265" s="2"/>
    </row>
    <row r="1266" spans="1:39" s="3" customFormat="1">
      <c r="A1266" s="1"/>
      <c r="B1266" s="1"/>
      <c r="F1266" s="58"/>
      <c r="T1266" s="59"/>
      <c r="U1266" s="58"/>
      <c r="AM1266" s="2"/>
    </row>
    <row r="1267" spans="1:39" s="3" customFormat="1">
      <c r="A1267" s="1"/>
      <c r="B1267" s="1"/>
      <c r="F1267" s="58"/>
      <c r="T1267" s="59"/>
      <c r="U1267" s="58"/>
      <c r="AM1267" s="2"/>
    </row>
    <row r="1268" spans="1:39" s="3" customFormat="1">
      <c r="A1268" s="1"/>
      <c r="B1268" s="1"/>
      <c r="F1268" s="58"/>
      <c r="T1268" s="59"/>
      <c r="U1268" s="58"/>
      <c r="AM1268" s="2"/>
    </row>
    <row r="1269" spans="1:39" s="3" customFormat="1">
      <c r="A1269" s="1"/>
      <c r="B1269" s="1"/>
      <c r="F1269" s="58"/>
      <c r="T1269" s="59"/>
      <c r="U1269" s="58"/>
      <c r="AM1269" s="2"/>
    </row>
    <row r="1270" spans="1:39" s="3" customFormat="1">
      <c r="A1270" s="1"/>
      <c r="B1270" s="1"/>
      <c r="F1270" s="58"/>
      <c r="T1270" s="59"/>
      <c r="U1270" s="58"/>
      <c r="AM1270" s="2"/>
    </row>
    <row r="1271" spans="1:39" s="3" customFormat="1">
      <c r="A1271" s="1"/>
      <c r="B1271" s="1"/>
      <c r="F1271" s="58"/>
      <c r="T1271" s="59"/>
      <c r="U1271" s="58"/>
      <c r="AM1271" s="2"/>
    </row>
    <row r="1272" spans="1:39" s="3" customFormat="1">
      <c r="A1272" s="1"/>
      <c r="B1272" s="1"/>
      <c r="F1272" s="58"/>
      <c r="T1272" s="59"/>
      <c r="U1272" s="58"/>
      <c r="AM1272" s="2"/>
    </row>
    <row r="1273" spans="1:39" s="3" customFormat="1">
      <c r="A1273" s="1"/>
      <c r="B1273" s="1"/>
      <c r="F1273" s="58"/>
      <c r="T1273" s="59"/>
      <c r="U1273" s="58"/>
      <c r="AM1273" s="2"/>
    </row>
    <row r="1274" spans="1:39" s="3" customFormat="1">
      <c r="A1274" s="1"/>
      <c r="B1274" s="1"/>
      <c r="F1274" s="58"/>
      <c r="T1274" s="59"/>
      <c r="U1274" s="58"/>
      <c r="AM1274" s="2"/>
    </row>
    <row r="1275" spans="1:39" s="3" customFormat="1">
      <c r="A1275" s="1"/>
      <c r="B1275" s="1"/>
      <c r="F1275" s="58"/>
      <c r="T1275" s="59"/>
      <c r="U1275" s="58"/>
      <c r="AM1275" s="2"/>
    </row>
    <row r="1276" spans="1:39" s="3" customFormat="1">
      <c r="A1276" s="1"/>
      <c r="B1276" s="1"/>
      <c r="F1276" s="58"/>
      <c r="T1276" s="59"/>
      <c r="U1276" s="58"/>
      <c r="AM1276" s="2"/>
    </row>
    <row r="1277" spans="1:39" s="3" customFormat="1">
      <c r="A1277" s="1"/>
      <c r="B1277" s="1"/>
      <c r="F1277" s="58"/>
      <c r="T1277" s="59"/>
      <c r="U1277" s="58"/>
      <c r="AM1277" s="2"/>
    </row>
    <row r="1278" spans="1:39" s="3" customFormat="1">
      <c r="A1278" s="1"/>
      <c r="B1278" s="1"/>
      <c r="F1278" s="58"/>
      <c r="T1278" s="59"/>
      <c r="U1278" s="58"/>
      <c r="AM1278" s="2"/>
    </row>
    <row r="1279" spans="1:39" s="3" customFormat="1">
      <c r="A1279" s="1"/>
      <c r="B1279" s="1"/>
      <c r="F1279" s="58"/>
      <c r="T1279" s="59"/>
      <c r="U1279" s="58"/>
      <c r="AM1279" s="2"/>
    </row>
    <row r="1280" spans="1:39" s="3" customFormat="1">
      <c r="A1280" s="1"/>
      <c r="B1280" s="1"/>
      <c r="F1280" s="58"/>
      <c r="T1280" s="59"/>
      <c r="U1280" s="58"/>
      <c r="AM1280" s="2"/>
    </row>
    <row r="1281" spans="1:39" s="3" customFormat="1">
      <c r="A1281" s="1"/>
      <c r="B1281" s="1"/>
      <c r="F1281" s="58"/>
      <c r="T1281" s="59"/>
      <c r="U1281" s="58"/>
      <c r="AM1281" s="2"/>
    </row>
    <row r="1282" spans="1:39" s="3" customFormat="1">
      <c r="A1282" s="1"/>
      <c r="B1282" s="1"/>
      <c r="F1282" s="58"/>
      <c r="T1282" s="59"/>
      <c r="U1282" s="58"/>
      <c r="AM1282" s="2"/>
    </row>
    <row r="1283" spans="1:39" s="3" customFormat="1">
      <c r="A1283" s="1"/>
      <c r="B1283" s="1"/>
      <c r="F1283" s="58"/>
      <c r="T1283" s="59"/>
      <c r="U1283" s="58"/>
      <c r="AM1283" s="2"/>
    </row>
    <row r="1284" spans="1:39" s="3" customFormat="1">
      <c r="A1284" s="1"/>
      <c r="B1284" s="1"/>
      <c r="F1284" s="58"/>
      <c r="T1284" s="59"/>
      <c r="U1284" s="58"/>
      <c r="AM1284" s="2"/>
    </row>
    <row r="1285" spans="1:39" s="3" customFormat="1">
      <c r="A1285" s="1"/>
      <c r="B1285" s="1"/>
      <c r="F1285" s="58"/>
      <c r="T1285" s="59"/>
      <c r="U1285" s="58"/>
      <c r="AM1285" s="2"/>
    </row>
    <row r="1286" spans="1:39" s="3" customFormat="1">
      <c r="A1286" s="1"/>
      <c r="B1286" s="1"/>
      <c r="F1286" s="58"/>
      <c r="T1286" s="59"/>
      <c r="U1286" s="58"/>
      <c r="AM1286" s="2"/>
    </row>
    <row r="1287" spans="1:39" s="3" customFormat="1">
      <c r="A1287" s="1"/>
      <c r="B1287" s="1"/>
      <c r="F1287" s="58"/>
      <c r="T1287" s="59"/>
      <c r="U1287" s="58"/>
      <c r="AM1287" s="2"/>
    </row>
    <row r="1288" spans="1:39" s="3" customFormat="1">
      <c r="A1288" s="1"/>
      <c r="B1288" s="1"/>
      <c r="F1288" s="58"/>
      <c r="T1288" s="59"/>
      <c r="U1288" s="58"/>
      <c r="AM1288" s="2"/>
    </row>
    <row r="1289" spans="1:39" s="3" customFormat="1">
      <c r="A1289" s="1"/>
      <c r="B1289" s="1"/>
      <c r="F1289" s="58"/>
      <c r="T1289" s="59"/>
      <c r="U1289" s="58"/>
      <c r="AM1289" s="2"/>
    </row>
    <row r="1290" spans="1:39" s="3" customFormat="1">
      <c r="A1290" s="1"/>
      <c r="B1290" s="1"/>
      <c r="F1290" s="58"/>
      <c r="T1290" s="59"/>
      <c r="U1290" s="58"/>
      <c r="AM1290" s="2"/>
    </row>
    <row r="1291" spans="1:39" s="3" customFormat="1">
      <c r="A1291" s="1"/>
      <c r="B1291" s="1"/>
      <c r="F1291" s="58"/>
      <c r="T1291" s="59"/>
      <c r="U1291" s="58"/>
      <c r="AM1291" s="2"/>
    </row>
    <row r="1292" spans="1:39" s="3" customFormat="1">
      <c r="A1292" s="1"/>
      <c r="B1292" s="1"/>
      <c r="F1292" s="58"/>
      <c r="T1292" s="59"/>
      <c r="U1292" s="58"/>
      <c r="AM1292" s="2"/>
    </row>
    <row r="1293" spans="1:39" s="3" customFormat="1">
      <c r="A1293" s="1"/>
      <c r="B1293" s="1"/>
      <c r="F1293" s="58"/>
      <c r="T1293" s="59"/>
      <c r="U1293" s="58"/>
      <c r="AM1293" s="2"/>
    </row>
    <row r="1294" spans="1:39" s="3" customFormat="1">
      <c r="A1294" s="1"/>
      <c r="B1294" s="1"/>
      <c r="F1294" s="58"/>
      <c r="T1294" s="59"/>
      <c r="U1294" s="58"/>
      <c r="AM1294" s="2"/>
    </row>
    <row r="1295" spans="1:39" s="3" customFormat="1">
      <c r="A1295" s="1"/>
      <c r="B1295" s="1"/>
      <c r="F1295" s="58"/>
      <c r="T1295" s="59"/>
      <c r="U1295" s="58"/>
      <c r="AM1295" s="2"/>
    </row>
    <row r="1296" spans="1:39" s="3" customFormat="1">
      <c r="A1296" s="1"/>
      <c r="B1296" s="1"/>
      <c r="F1296" s="58"/>
      <c r="T1296" s="59"/>
      <c r="U1296" s="58"/>
      <c r="AM1296" s="2"/>
    </row>
    <row r="1297" spans="1:39" s="3" customFormat="1">
      <c r="A1297" s="1"/>
      <c r="B1297" s="1"/>
      <c r="F1297" s="58"/>
      <c r="T1297" s="59"/>
      <c r="U1297" s="58"/>
      <c r="AM1297" s="2"/>
    </row>
    <row r="1298" spans="1:39" s="3" customFormat="1">
      <c r="A1298" s="1"/>
      <c r="B1298" s="1"/>
      <c r="F1298" s="58"/>
      <c r="T1298" s="59"/>
      <c r="U1298" s="58"/>
      <c r="AM1298" s="2"/>
    </row>
    <row r="1299" spans="1:39" s="3" customFormat="1">
      <c r="A1299" s="1"/>
      <c r="B1299" s="1"/>
      <c r="F1299" s="58"/>
      <c r="T1299" s="59"/>
      <c r="U1299" s="58"/>
      <c r="AM1299" s="2"/>
    </row>
    <row r="1300" spans="1:39" s="3" customFormat="1">
      <c r="A1300" s="1"/>
      <c r="B1300" s="1"/>
      <c r="F1300" s="58"/>
      <c r="T1300" s="59"/>
      <c r="U1300" s="58"/>
      <c r="AM1300" s="2"/>
    </row>
    <row r="1301" spans="1:39" s="3" customFormat="1">
      <c r="A1301" s="1"/>
      <c r="B1301" s="1"/>
      <c r="F1301" s="58"/>
      <c r="T1301" s="59"/>
      <c r="U1301" s="58"/>
      <c r="AM1301" s="2"/>
    </row>
    <row r="1302" spans="1:39" s="3" customFormat="1">
      <c r="A1302" s="1"/>
      <c r="B1302" s="1"/>
      <c r="F1302" s="58"/>
      <c r="T1302" s="59"/>
      <c r="U1302" s="58"/>
      <c r="AM1302" s="2"/>
    </row>
    <row r="1303" spans="1:39" s="3" customFormat="1">
      <c r="A1303" s="1"/>
      <c r="B1303" s="1"/>
      <c r="F1303" s="58"/>
      <c r="T1303" s="59"/>
      <c r="U1303" s="58"/>
      <c r="AM1303" s="2"/>
    </row>
    <row r="1304" spans="1:39" s="3" customFormat="1">
      <c r="A1304" s="1"/>
      <c r="B1304" s="1"/>
      <c r="F1304" s="58"/>
      <c r="T1304" s="59"/>
      <c r="U1304" s="58"/>
      <c r="AM1304" s="2"/>
    </row>
    <row r="1305" spans="1:39" s="3" customFormat="1">
      <c r="A1305" s="1"/>
      <c r="B1305" s="1"/>
      <c r="F1305" s="58"/>
      <c r="T1305" s="59"/>
      <c r="U1305" s="58"/>
      <c r="AM1305" s="2"/>
    </row>
    <row r="1306" spans="1:39" s="3" customFormat="1">
      <c r="A1306" s="1"/>
      <c r="B1306" s="1"/>
      <c r="F1306" s="58"/>
      <c r="T1306" s="59"/>
      <c r="U1306" s="58"/>
      <c r="AM1306" s="2"/>
    </row>
    <row r="1307" spans="1:39" s="3" customFormat="1">
      <c r="A1307" s="1"/>
      <c r="B1307" s="1"/>
      <c r="F1307" s="58"/>
      <c r="T1307" s="59"/>
      <c r="U1307" s="58"/>
      <c r="AM1307" s="2"/>
    </row>
    <row r="1308" spans="1:39" s="3" customFormat="1">
      <c r="A1308" s="1"/>
      <c r="B1308" s="1"/>
      <c r="F1308" s="58"/>
      <c r="T1308" s="59"/>
      <c r="U1308" s="58"/>
      <c r="AM1308" s="2"/>
    </row>
    <row r="1309" spans="1:39" s="3" customFormat="1">
      <c r="A1309" s="1"/>
      <c r="B1309" s="1"/>
      <c r="F1309" s="58"/>
      <c r="T1309" s="59"/>
      <c r="U1309" s="58"/>
      <c r="AM1309" s="2"/>
    </row>
    <row r="1310" spans="1:39" s="3" customFormat="1">
      <c r="A1310" s="1"/>
      <c r="B1310" s="1"/>
      <c r="F1310" s="58"/>
      <c r="T1310" s="59"/>
      <c r="U1310" s="58"/>
      <c r="AM1310" s="2"/>
    </row>
    <row r="1311" spans="1:39" s="3" customFormat="1">
      <c r="A1311" s="1"/>
      <c r="B1311" s="1"/>
      <c r="F1311" s="58"/>
      <c r="T1311" s="59"/>
      <c r="U1311" s="58"/>
      <c r="AM1311" s="2"/>
    </row>
    <row r="1312" spans="1:39" s="3" customFormat="1">
      <c r="A1312" s="1"/>
      <c r="B1312" s="1"/>
      <c r="F1312" s="58"/>
      <c r="T1312" s="59"/>
      <c r="U1312" s="58"/>
      <c r="AM1312" s="2"/>
    </row>
    <row r="1313" spans="1:39" s="3" customFormat="1">
      <c r="A1313" s="1"/>
      <c r="B1313" s="1"/>
      <c r="F1313" s="58"/>
      <c r="T1313" s="59"/>
      <c r="U1313" s="58"/>
      <c r="AM1313" s="2"/>
    </row>
    <row r="1314" spans="1:39" s="3" customFormat="1">
      <c r="A1314" s="1"/>
      <c r="B1314" s="1"/>
      <c r="F1314" s="58"/>
      <c r="T1314" s="59"/>
      <c r="U1314" s="58"/>
      <c r="AM1314" s="2"/>
    </row>
    <row r="1315" spans="1:39" s="3" customFormat="1">
      <c r="A1315" s="1"/>
      <c r="B1315" s="1"/>
      <c r="F1315" s="58"/>
      <c r="T1315" s="59"/>
      <c r="U1315" s="58"/>
      <c r="AM1315" s="2"/>
    </row>
    <row r="1316" spans="1:39" s="3" customFormat="1">
      <c r="A1316" s="1"/>
      <c r="B1316" s="1"/>
      <c r="F1316" s="58"/>
      <c r="T1316" s="59"/>
      <c r="U1316" s="58"/>
      <c r="AM1316" s="2"/>
    </row>
    <row r="1317" spans="1:39" s="3" customFormat="1">
      <c r="A1317" s="1"/>
      <c r="B1317" s="1"/>
      <c r="F1317" s="58"/>
      <c r="T1317" s="59"/>
      <c r="U1317" s="58"/>
      <c r="AM1317" s="2"/>
    </row>
    <row r="1318" spans="1:39" s="3" customFormat="1">
      <c r="A1318" s="1"/>
      <c r="B1318" s="1"/>
      <c r="F1318" s="58"/>
      <c r="T1318" s="59"/>
      <c r="U1318" s="58"/>
      <c r="AM1318" s="2"/>
    </row>
    <row r="1319" spans="1:39" s="3" customFormat="1">
      <c r="A1319" s="1"/>
      <c r="B1319" s="1"/>
      <c r="F1319" s="58"/>
      <c r="T1319" s="59"/>
      <c r="U1319" s="58"/>
      <c r="AM1319" s="2"/>
    </row>
    <row r="1320" spans="1:39" s="3" customFormat="1">
      <c r="A1320" s="1"/>
      <c r="B1320" s="1"/>
      <c r="F1320" s="58"/>
      <c r="T1320" s="59"/>
      <c r="U1320" s="58"/>
      <c r="AM1320" s="2"/>
    </row>
    <row r="1321" spans="1:39" s="3" customFormat="1">
      <c r="A1321" s="1"/>
      <c r="B1321" s="1"/>
      <c r="F1321" s="58"/>
      <c r="T1321" s="59"/>
      <c r="U1321" s="58"/>
      <c r="AM1321" s="2"/>
    </row>
    <row r="1322" spans="1:39" s="3" customFormat="1">
      <c r="A1322" s="1"/>
      <c r="B1322" s="1"/>
      <c r="F1322" s="58"/>
      <c r="T1322" s="59"/>
      <c r="U1322" s="58"/>
      <c r="AM1322" s="2"/>
    </row>
    <row r="1323" spans="1:39" s="3" customFormat="1">
      <c r="A1323" s="1"/>
      <c r="B1323" s="1"/>
      <c r="F1323" s="58"/>
      <c r="T1323" s="59"/>
      <c r="U1323" s="58"/>
      <c r="AM1323" s="2"/>
    </row>
    <row r="1324" spans="1:39" s="3" customFormat="1">
      <c r="A1324" s="1"/>
      <c r="B1324" s="1"/>
      <c r="F1324" s="58"/>
      <c r="T1324" s="59"/>
      <c r="U1324" s="58"/>
      <c r="AM1324" s="2"/>
    </row>
    <row r="1325" spans="1:39" s="3" customFormat="1">
      <c r="A1325" s="1"/>
      <c r="B1325" s="1"/>
      <c r="F1325" s="58"/>
      <c r="T1325" s="59"/>
      <c r="U1325" s="58"/>
      <c r="AM1325" s="2"/>
    </row>
    <row r="1326" spans="1:39" s="3" customFormat="1">
      <c r="A1326" s="1"/>
      <c r="B1326" s="1"/>
      <c r="F1326" s="58"/>
      <c r="T1326" s="59"/>
      <c r="U1326" s="58"/>
      <c r="AM1326" s="2"/>
    </row>
    <row r="1327" spans="1:39" s="3" customFormat="1">
      <c r="A1327" s="1"/>
      <c r="B1327" s="1"/>
      <c r="F1327" s="58"/>
      <c r="T1327" s="59"/>
      <c r="U1327" s="58"/>
      <c r="AM1327" s="2"/>
    </row>
    <row r="1328" spans="1:39" s="3" customFormat="1">
      <c r="A1328" s="1"/>
      <c r="B1328" s="1"/>
      <c r="F1328" s="58"/>
      <c r="T1328" s="59"/>
      <c r="U1328" s="58"/>
      <c r="AM1328" s="2"/>
    </row>
    <row r="1329" spans="1:39" s="3" customFormat="1">
      <c r="A1329" s="1"/>
      <c r="B1329" s="1"/>
      <c r="F1329" s="58"/>
      <c r="T1329" s="59"/>
      <c r="U1329" s="58"/>
      <c r="AM1329" s="2"/>
    </row>
    <row r="1330" spans="1:39" s="3" customFormat="1">
      <c r="A1330" s="1"/>
      <c r="B1330" s="1"/>
      <c r="F1330" s="58"/>
      <c r="T1330" s="59"/>
      <c r="U1330" s="58"/>
      <c r="AM1330" s="2"/>
    </row>
    <row r="1331" spans="1:39" s="3" customFormat="1">
      <c r="A1331" s="1"/>
      <c r="B1331" s="1"/>
      <c r="F1331" s="58"/>
      <c r="T1331" s="59"/>
      <c r="U1331" s="58"/>
      <c r="AM1331" s="2"/>
    </row>
    <row r="1332" spans="1:39" s="3" customFormat="1">
      <c r="A1332" s="1"/>
      <c r="B1332" s="1"/>
      <c r="F1332" s="58"/>
      <c r="T1332" s="59"/>
      <c r="U1332" s="58"/>
      <c r="AM1332" s="2"/>
    </row>
    <row r="1333" spans="1:39" s="3" customFormat="1">
      <c r="A1333" s="1"/>
      <c r="B1333" s="1"/>
      <c r="F1333" s="58"/>
      <c r="T1333" s="59"/>
      <c r="U1333" s="58"/>
      <c r="AM1333" s="2"/>
    </row>
    <row r="1334" spans="1:39" s="3" customFormat="1">
      <c r="A1334" s="1"/>
      <c r="B1334" s="1"/>
      <c r="F1334" s="58"/>
      <c r="T1334" s="59"/>
      <c r="U1334" s="58"/>
      <c r="AM1334" s="2"/>
    </row>
    <row r="1335" spans="1:39" s="3" customFormat="1">
      <c r="A1335" s="1"/>
      <c r="B1335" s="1"/>
      <c r="F1335" s="58"/>
      <c r="T1335" s="59"/>
      <c r="U1335" s="58"/>
      <c r="AM1335" s="2"/>
    </row>
    <row r="1336" spans="1:39" s="3" customFormat="1">
      <c r="A1336" s="1"/>
      <c r="B1336" s="1"/>
      <c r="F1336" s="58"/>
      <c r="T1336" s="59"/>
      <c r="U1336" s="58"/>
      <c r="AM1336" s="2"/>
    </row>
    <row r="1337" spans="1:39" s="3" customFormat="1">
      <c r="A1337" s="1"/>
      <c r="B1337" s="1"/>
      <c r="F1337" s="58"/>
      <c r="T1337" s="59"/>
      <c r="U1337" s="58"/>
      <c r="AM1337" s="2"/>
    </row>
    <row r="1338" spans="1:39" s="3" customFormat="1">
      <c r="A1338" s="1"/>
      <c r="B1338" s="1"/>
      <c r="F1338" s="58"/>
      <c r="T1338" s="59"/>
      <c r="U1338" s="58"/>
      <c r="AM1338" s="2"/>
    </row>
    <row r="1339" spans="1:39" s="3" customFormat="1">
      <c r="A1339" s="1"/>
      <c r="B1339" s="1"/>
      <c r="F1339" s="58"/>
      <c r="T1339" s="59"/>
      <c r="U1339" s="58"/>
      <c r="AM1339" s="2"/>
    </row>
    <row r="1340" spans="1:39" s="3" customFormat="1">
      <c r="A1340" s="1"/>
      <c r="B1340" s="1"/>
      <c r="F1340" s="58"/>
      <c r="T1340" s="59"/>
      <c r="U1340" s="58"/>
      <c r="AM1340" s="2"/>
    </row>
    <row r="1341" spans="1:39" s="3" customFormat="1">
      <c r="A1341" s="1"/>
      <c r="B1341" s="1"/>
      <c r="F1341" s="58"/>
      <c r="T1341" s="59"/>
      <c r="U1341" s="58"/>
      <c r="AM1341" s="2"/>
    </row>
    <row r="1342" spans="1:39" s="3" customFormat="1">
      <c r="A1342" s="1"/>
      <c r="B1342" s="1"/>
      <c r="F1342" s="58"/>
      <c r="T1342" s="59"/>
      <c r="U1342" s="58"/>
      <c r="AM1342" s="2"/>
    </row>
    <row r="1343" spans="1:39" s="3" customFormat="1">
      <c r="A1343" s="1"/>
      <c r="B1343" s="1"/>
      <c r="F1343" s="58"/>
      <c r="T1343" s="59"/>
      <c r="U1343" s="58"/>
      <c r="AM1343" s="2"/>
    </row>
    <row r="1344" spans="1:39" s="3" customFormat="1">
      <c r="A1344" s="1"/>
      <c r="B1344" s="1"/>
      <c r="F1344" s="58"/>
      <c r="T1344" s="59"/>
      <c r="U1344" s="58"/>
      <c r="AM1344" s="2"/>
    </row>
    <row r="1345" spans="1:39" s="3" customFormat="1">
      <c r="A1345" s="1"/>
      <c r="B1345" s="1"/>
      <c r="F1345" s="58"/>
      <c r="T1345" s="59"/>
      <c r="U1345" s="58"/>
      <c r="AM1345" s="2"/>
    </row>
    <row r="1346" spans="1:39" s="3" customFormat="1">
      <c r="A1346" s="1"/>
      <c r="B1346" s="1"/>
      <c r="F1346" s="58"/>
      <c r="T1346" s="59"/>
      <c r="U1346" s="58"/>
      <c r="AM1346" s="2"/>
    </row>
    <row r="1347" spans="1:39" s="3" customFormat="1">
      <c r="A1347" s="1"/>
      <c r="B1347" s="1"/>
      <c r="F1347" s="58"/>
      <c r="T1347" s="59"/>
      <c r="U1347" s="58"/>
      <c r="AM1347" s="2"/>
    </row>
    <row r="1348" spans="1:39" s="3" customFormat="1">
      <c r="A1348" s="1"/>
      <c r="B1348" s="1"/>
      <c r="F1348" s="58"/>
      <c r="T1348" s="59"/>
      <c r="U1348" s="58"/>
      <c r="AM1348" s="2"/>
    </row>
    <row r="1349" spans="1:39" s="3" customFormat="1">
      <c r="A1349" s="1"/>
      <c r="B1349" s="1"/>
      <c r="F1349" s="58"/>
      <c r="T1349" s="59"/>
      <c r="U1349" s="58"/>
      <c r="AM1349" s="2"/>
    </row>
    <row r="1350" spans="1:39" s="3" customFormat="1">
      <c r="A1350" s="1"/>
      <c r="B1350" s="1"/>
      <c r="F1350" s="58"/>
      <c r="T1350" s="59"/>
      <c r="U1350" s="58"/>
      <c r="AM1350" s="2"/>
    </row>
    <row r="1351" spans="1:39" s="3" customFormat="1">
      <c r="A1351" s="1"/>
      <c r="B1351" s="1"/>
      <c r="F1351" s="58"/>
      <c r="T1351" s="59"/>
      <c r="U1351" s="58"/>
      <c r="AM1351" s="2"/>
    </row>
    <row r="1352" spans="1:39" s="3" customFormat="1">
      <c r="A1352" s="1"/>
      <c r="B1352" s="1"/>
      <c r="F1352" s="58"/>
      <c r="T1352" s="59"/>
      <c r="U1352" s="58"/>
      <c r="AM1352" s="2"/>
    </row>
    <row r="1353" spans="1:39" s="3" customFormat="1">
      <c r="A1353" s="1"/>
      <c r="B1353" s="1"/>
      <c r="F1353" s="58"/>
      <c r="T1353" s="59"/>
      <c r="U1353" s="58"/>
      <c r="AM1353" s="2"/>
    </row>
    <row r="1354" spans="1:39" s="3" customFormat="1">
      <c r="A1354" s="1"/>
      <c r="B1354" s="1"/>
      <c r="F1354" s="58"/>
      <c r="T1354" s="59"/>
      <c r="U1354" s="58"/>
      <c r="AM1354" s="2"/>
    </row>
    <row r="1355" spans="1:39" s="3" customFormat="1">
      <c r="A1355" s="1"/>
      <c r="B1355" s="1"/>
      <c r="F1355" s="58"/>
      <c r="T1355" s="59"/>
      <c r="U1355" s="58"/>
      <c r="AM1355" s="2"/>
    </row>
    <row r="1356" spans="1:39" s="3" customFormat="1">
      <c r="A1356" s="1"/>
      <c r="B1356" s="1"/>
      <c r="F1356" s="58"/>
      <c r="T1356" s="59"/>
      <c r="U1356" s="58"/>
      <c r="AM1356" s="2"/>
    </row>
    <row r="1357" spans="1:39" s="3" customFormat="1">
      <c r="A1357" s="1"/>
      <c r="B1357" s="1"/>
      <c r="F1357" s="58"/>
      <c r="T1357" s="59"/>
      <c r="U1357" s="58"/>
      <c r="AM1357" s="2"/>
    </row>
    <row r="1358" spans="1:39" s="3" customFormat="1">
      <c r="A1358" s="1"/>
      <c r="B1358" s="1"/>
      <c r="F1358" s="58"/>
      <c r="T1358" s="59"/>
      <c r="U1358" s="58"/>
      <c r="AM1358" s="2"/>
    </row>
    <row r="1359" spans="1:39" s="3" customFormat="1">
      <c r="A1359" s="1"/>
      <c r="B1359" s="1"/>
      <c r="F1359" s="58"/>
      <c r="T1359" s="59"/>
      <c r="U1359" s="58"/>
      <c r="AM1359" s="2"/>
    </row>
    <row r="1360" spans="1:39" s="3" customFormat="1">
      <c r="A1360" s="1"/>
      <c r="B1360" s="1"/>
      <c r="F1360" s="58"/>
      <c r="T1360" s="59"/>
      <c r="U1360" s="58"/>
      <c r="AM1360" s="2"/>
    </row>
    <row r="1361" spans="1:39" s="3" customFormat="1">
      <c r="A1361" s="1"/>
      <c r="B1361" s="1"/>
      <c r="F1361" s="58"/>
      <c r="T1361" s="59"/>
      <c r="U1361" s="58"/>
      <c r="AM1361" s="2"/>
    </row>
    <row r="1362" spans="1:39" s="3" customFormat="1">
      <c r="A1362" s="1"/>
      <c r="B1362" s="1"/>
      <c r="F1362" s="58"/>
      <c r="T1362" s="59"/>
      <c r="U1362" s="58"/>
      <c r="AM1362" s="2"/>
    </row>
    <row r="1363" spans="1:39" s="3" customFormat="1">
      <c r="A1363" s="1"/>
      <c r="B1363" s="1"/>
      <c r="F1363" s="58"/>
      <c r="T1363" s="59"/>
      <c r="U1363" s="58"/>
      <c r="AM1363" s="2"/>
    </row>
    <row r="1364" spans="1:39" s="3" customFormat="1">
      <c r="A1364" s="1"/>
      <c r="B1364" s="1"/>
      <c r="F1364" s="58"/>
      <c r="T1364" s="59"/>
      <c r="U1364" s="58"/>
      <c r="AM1364" s="2"/>
    </row>
    <row r="1365" spans="1:39" s="3" customFormat="1">
      <c r="A1365" s="1"/>
      <c r="B1365" s="1"/>
      <c r="F1365" s="58"/>
      <c r="T1365" s="59"/>
      <c r="U1365" s="58"/>
      <c r="AM1365" s="2"/>
    </row>
    <row r="1366" spans="1:39" s="3" customFormat="1">
      <c r="A1366" s="1"/>
      <c r="B1366" s="1"/>
      <c r="F1366" s="58"/>
      <c r="T1366" s="59"/>
      <c r="U1366" s="58"/>
      <c r="AM1366" s="2"/>
    </row>
    <row r="1367" spans="1:39" s="3" customFormat="1">
      <c r="A1367" s="1"/>
      <c r="B1367" s="1"/>
      <c r="F1367" s="58"/>
      <c r="T1367" s="59"/>
      <c r="U1367" s="58"/>
      <c r="AM1367" s="2"/>
    </row>
    <row r="1368" spans="1:39" s="3" customFormat="1">
      <c r="A1368" s="1"/>
      <c r="B1368" s="1"/>
      <c r="F1368" s="58"/>
      <c r="T1368" s="59"/>
      <c r="U1368" s="58"/>
      <c r="AM1368" s="2"/>
    </row>
    <row r="1369" spans="1:39" s="3" customFormat="1">
      <c r="A1369" s="1"/>
      <c r="B1369" s="1"/>
      <c r="F1369" s="58"/>
      <c r="T1369" s="59"/>
      <c r="U1369" s="58"/>
      <c r="AM1369" s="2"/>
    </row>
    <row r="1370" spans="1:39" s="3" customFormat="1">
      <c r="A1370" s="1"/>
      <c r="B1370" s="1"/>
      <c r="F1370" s="58"/>
      <c r="T1370" s="59"/>
      <c r="U1370" s="58"/>
      <c r="AM1370" s="2"/>
    </row>
    <row r="1371" spans="1:39" s="3" customFormat="1">
      <c r="A1371" s="1"/>
      <c r="B1371" s="1"/>
      <c r="F1371" s="58"/>
      <c r="T1371" s="59"/>
      <c r="U1371" s="58"/>
      <c r="AM1371" s="2"/>
    </row>
    <row r="1372" spans="1:39" s="3" customFormat="1">
      <c r="A1372" s="1"/>
      <c r="B1372" s="1"/>
      <c r="F1372" s="58"/>
      <c r="T1372" s="59"/>
      <c r="U1372" s="58"/>
      <c r="AM1372" s="2"/>
    </row>
    <row r="1373" spans="1:39" s="3" customFormat="1">
      <c r="A1373" s="1"/>
      <c r="B1373" s="1"/>
      <c r="F1373" s="58"/>
      <c r="T1373" s="59"/>
      <c r="U1373" s="58"/>
      <c r="AM1373" s="2"/>
    </row>
    <row r="1374" spans="1:39" s="3" customFormat="1">
      <c r="A1374" s="1"/>
      <c r="B1374" s="1"/>
      <c r="F1374" s="58"/>
      <c r="T1374" s="59"/>
      <c r="U1374" s="58"/>
      <c r="AM1374" s="2"/>
    </row>
    <row r="1375" spans="1:39" s="3" customFormat="1">
      <c r="A1375" s="1"/>
      <c r="B1375" s="1"/>
      <c r="F1375" s="58"/>
      <c r="T1375" s="59"/>
      <c r="U1375" s="58"/>
      <c r="AM1375" s="2"/>
    </row>
    <row r="1376" spans="1:39" s="3" customFormat="1">
      <c r="A1376" s="1"/>
      <c r="B1376" s="1"/>
      <c r="F1376" s="58"/>
      <c r="T1376" s="59"/>
      <c r="U1376" s="58"/>
      <c r="AM1376" s="2"/>
    </row>
    <row r="1377" spans="1:39" s="3" customFormat="1">
      <c r="A1377" s="1"/>
      <c r="B1377" s="1"/>
      <c r="F1377" s="58"/>
      <c r="T1377" s="59"/>
      <c r="U1377" s="58"/>
      <c r="AM1377" s="2"/>
    </row>
    <row r="1378" spans="1:39" s="3" customFormat="1">
      <c r="A1378" s="1"/>
      <c r="B1378" s="1"/>
      <c r="F1378" s="58"/>
      <c r="T1378" s="59"/>
      <c r="U1378" s="58"/>
      <c r="AM1378" s="2"/>
    </row>
    <row r="1379" spans="1:39" s="3" customFormat="1">
      <c r="A1379" s="1"/>
      <c r="B1379" s="1"/>
      <c r="F1379" s="58"/>
      <c r="T1379" s="59"/>
      <c r="U1379" s="58"/>
      <c r="AM1379" s="2"/>
    </row>
    <row r="1380" spans="1:39" s="3" customFormat="1">
      <c r="A1380" s="1"/>
      <c r="B1380" s="1"/>
      <c r="F1380" s="58"/>
      <c r="T1380" s="59"/>
      <c r="U1380" s="58"/>
      <c r="AM1380" s="2"/>
    </row>
    <row r="1381" spans="1:39" s="3" customFormat="1">
      <c r="A1381" s="1"/>
      <c r="B1381" s="1"/>
      <c r="F1381" s="58"/>
      <c r="T1381" s="59"/>
      <c r="U1381" s="58"/>
      <c r="AM1381" s="2"/>
    </row>
    <row r="1382" spans="1:39" s="3" customFormat="1">
      <c r="A1382" s="1"/>
      <c r="B1382" s="1"/>
      <c r="F1382" s="58"/>
      <c r="T1382" s="59"/>
      <c r="U1382" s="58"/>
      <c r="AM1382" s="2"/>
    </row>
    <row r="1383" spans="1:39" s="3" customFormat="1">
      <c r="A1383" s="1"/>
      <c r="B1383" s="1"/>
      <c r="F1383" s="58"/>
      <c r="T1383" s="59"/>
      <c r="U1383" s="58"/>
      <c r="AM1383" s="2"/>
    </row>
    <row r="1384" spans="1:39" s="3" customFormat="1">
      <c r="A1384" s="1"/>
      <c r="B1384" s="1"/>
      <c r="F1384" s="58"/>
      <c r="T1384" s="59"/>
      <c r="U1384" s="58"/>
      <c r="AM1384" s="2"/>
    </row>
    <row r="1385" spans="1:39" s="3" customFormat="1">
      <c r="A1385" s="1"/>
      <c r="B1385" s="1"/>
      <c r="F1385" s="58"/>
      <c r="T1385" s="59"/>
      <c r="U1385" s="58"/>
      <c r="AM1385" s="2"/>
    </row>
    <row r="1386" spans="1:39" s="3" customFormat="1">
      <c r="A1386" s="1"/>
      <c r="B1386" s="1"/>
      <c r="F1386" s="58"/>
      <c r="T1386" s="59"/>
      <c r="U1386" s="58"/>
      <c r="AM1386" s="2"/>
    </row>
    <row r="1387" spans="1:39" s="3" customFormat="1">
      <c r="A1387" s="1"/>
      <c r="B1387" s="1"/>
      <c r="F1387" s="58"/>
      <c r="T1387" s="59"/>
      <c r="U1387" s="58"/>
      <c r="AM1387" s="2"/>
    </row>
    <row r="1388" spans="1:39" s="3" customFormat="1">
      <c r="A1388" s="1"/>
      <c r="B1388" s="1"/>
      <c r="F1388" s="58"/>
      <c r="T1388" s="59"/>
      <c r="U1388" s="58"/>
      <c r="AM1388" s="2"/>
    </row>
    <row r="1389" spans="1:39" s="3" customFormat="1">
      <c r="A1389" s="1"/>
      <c r="B1389" s="1"/>
      <c r="F1389" s="58"/>
      <c r="T1389" s="59"/>
      <c r="U1389" s="58"/>
      <c r="AM1389" s="2"/>
    </row>
    <row r="1390" spans="1:39" s="3" customFormat="1">
      <c r="A1390" s="1"/>
      <c r="B1390" s="1"/>
      <c r="F1390" s="58"/>
      <c r="T1390" s="59"/>
      <c r="U1390" s="58"/>
      <c r="AM1390" s="2"/>
    </row>
    <row r="1391" spans="1:39" s="3" customFormat="1">
      <c r="A1391" s="1"/>
      <c r="B1391" s="1"/>
      <c r="F1391" s="58"/>
      <c r="T1391" s="59"/>
      <c r="U1391" s="58"/>
      <c r="AM1391" s="2"/>
    </row>
    <row r="1392" spans="1:39" s="3" customFormat="1">
      <c r="A1392" s="1"/>
      <c r="B1392" s="1"/>
      <c r="F1392" s="58"/>
      <c r="T1392" s="59"/>
      <c r="U1392" s="58"/>
      <c r="AM1392" s="2"/>
    </row>
    <row r="1393" spans="1:39" s="3" customFormat="1">
      <c r="A1393" s="1"/>
      <c r="B1393" s="1"/>
      <c r="F1393" s="58"/>
      <c r="T1393" s="59"/>
      <c r="U1393" s="58"/>
      <c r="AM1393" s="2"/>
    </row>
    <row r="1394" spans="1:39" s="3" customFormat="1">
      <c r="A1394" s="1"/>
      <c r="B1394" s="1"/>
      <c r="F1394" s="58"/>
      <c r="T1394" s="59"/>
      <c r="U1394" s="58"/>
      <c r="AM1394" s="2"/>
    </row>
    <row r="1395" spans="1:39" s="3" customFormat="1">
      <c r="A1395" s="1"/>
      <c r="B1395" s="1"/>
      <c r="F1395" s="58"/>
      <c r="T1395" s="59"/>
      <c r="U1395" s="58"/>
      <c r="AM1395" s="2"/>
    </row>
    <row r="1396" spans="1:39" s="3" customFormat="1">
      <c r="A1396" s="1"/>
      <c r="B1396" s="1"/>
      <c r="F1396" s="58"/>
      <c r="T1396" s="59"/>
      <c r="U1396" s="58"/>
      <c r="AM1396" s="2"/>
    </row>
    <row r="1397" spans="1:39" s="3" customFormat="1">
      <c r="A1397" s="1"/>
      <c r="B1397" s="1"/>
      <c r="F1397" s="58"/>
      <c r="T1397" s="59"/>
      <c r="U1397" s="58"/>
      <c r="AM1397" s="2"/>
    </row>
    <row r="1398" spans="1:39" s="3" customFormat="1">
      <c r="A1398" s="1"/>
      <c r="B1398" s="1"/>
      <c r="F1398" s="58"/>
      <c r="T1398" s="59"/>
      <c r="U1398" s="58"/>
      <c r="AM1398" s="2"/>
    </row>
    <row r="1399" spans="1:39" s="3" customFormat="1">
      <c r="A1399" s="1"/>
      <c r="B1399" s="1"/>
      <c r="F1399" s="58"/>
      <c r="T1399" s="59"/>
      <c r="U1399" s="58"/>
      <c r="AM1399" s="2"/>
    </row>
    <row r="1400" spans="1:39" s="3" customFormat="1">
      <c r="A1400" s="1"/>
      <c r="B1400" s="1"/>
      <c r="F1400" s="58"/>
      <c r="T1400" s="59"/>
      <c r="U1400" s="58"/>
      <c r="AM1400" s="2"/>
    </row>
    <row r="1401" spans="1:39" s="3" customFormat="1">
      <c r="A1401" s="1"/>
      <c r="B1401" s="1"/>
      <c r="F1401" s="58"/>
      <c r="T1401" s="59"/>
      <c r="U1401" s="58"/>
      <c r="AM1401" s="2"/>
    </row>
    <row r="1402" spans="1:39" s="3" customFormat="1">
      <c r="A1402" s="1"/>
      <c r="B1402" s="1"/>
      <c r="F1402" s="58"/>
      <c r="T1402" s="59"/>
      <c r="U1402" s="58"/>
      <c r="AM1402" s="2"/>
    </row>
    <row r="1403" spans="1:39" s="3" customFormat="1">
      <c r="A1403" s="1"/>
      <c r="B1403" s="1"/>
      <c r="F1403" s="58"/>
      <c r="T1403" s="59"/>
      <c r="U1403" s="58"/>
      <c r="AM1403" s="2"/>
    </row>
    <row r="1404" spans="1:39" s="3" customFormat="1">
      <c r="A1404" s="1"/>
      <c r="B1404" s="1"/>
      <c r="F1404" s="58"/>
      <c r="T1404" s="59"/>
      <c r="U1404" s="58"/>
      <c r="AM1404" s="2"/>
    </row>
    <row r="1405" spans="1:39" s="3" customFormat="1">
      <c r="A1405" s="1"/>
      <c r="B1405" s="1"/>
      <c r="F1405" s="58"/>
      <c r="T1405" s="59"/>
      <c r="U1405" s="58"/>
      <c r="AM1405" s="2"/>
    </row>
    <row r="1406" spans="1:39" s="3" customFormat="1">
      <c r="A1406" s="1"/>
      <c r="B1406" s="1"/>
      <c r="F1406" s="58"/>
      <c r="T1406" s="59"/>
      <c r="U1406" s="58"/>
      <c r="AM1406" s="2"/>
    </row>
    <row r="1407" spans="1:39" s="3" customFormat="1">
      <c r="A1407" s="1"/>
      <c r="B1407" s="1"/>
      <c r="F1407" s="58"/>
      <c r="T1407" s="59"/>
      <c r="U1407" s="58"/>
      <c r="AM1407" s="2"/>
    </row>
    <row r="1408" spans="1:39" s="3" customFormat="1">
      <c r="A1408" s="1"/>
      <c r="B1408" s="1"/>
      <c r="F1408" s="58"/>
      <c r="T1408" s="59"/>
      <c r="U1408" s="58"/>
      <c r="AM1408" s="2"/>
    </row>
    <row r="1409" spans="1:39" s="3" customFormat="1">
      <c r="A1409" s="1"/>
      <c r="B1409" s="1"/>
      <c r="F1409" s="58"/>
      <c r="T1409" s="59"/>
      <c r="U1409" s="58"/>
      <c r="AM1409" s="2"/>
    </row>
    <row r="1410" spans="1:39" s="3" customFormat="1">
      <c r="A1410" s="1"/>
      <c r="B1410" s="1"/>
      <c r="F1410" s="58"/>
      <c r="T1410" s="59"/>
      <c r="U1410" s="58"/>
      <c r="AM1410" s="2"/>
    </row>
    <row r="1411" spans="1:39" s="3" customFormat="1">
      <c r="A1411" s="1"/>
      <c r="B1411" s="1"/>
      <c r="F1411" s="58"/>
      <c r="T1411" s="59"/>
      <c r="U1411" s="58"/>
      <c r="AM1411" s="2"/>
    </row>
    <row r="1412" spans="1:39" s="3" customFormat="1">
      <c r="A1412" s="1"/>
      <c r="B1412" s="1"/>
      <c r="F1412" s="58"/>
      <c r="T1412" s="59"/>
      <c r="U1412" s="58"/>
      <c r="AM1412" s="2"/>
    </row>
    <row r="1413" spans="1:39" s="3" customFormat="1">
      <c r="A1413" s="1"/>
      <c r="B1413" s="1"/>
      <c r="F1413" s="58"/>
      <c r="T1413" s="59"/>
      <c r="U1413" s="58"/>
      <c r="AM1413" s="2"/>
    </row>
    <row r="1414" spans="1:39" s="3" customFormat="1">
      <c r="A1414" s="1"/>
      <c r="B1414" s="1"/>
      <c r="F1414" s="58"/>
      <c r="T1414" s="59"/>
      <c r="U1414" s="58"/>
      <c r="AM1414" s="2"/>
    </row>
    <row r="1415" spans="1:39" s="3" customFormat="1">
      <c r="A1415" s="1"/>
      <c r="B1415" s="1"/>
      <c r="F1415" s="58"/>
      <c r="T1415" s="59"/>
      <c r="U1415" s="58"/>
      <c r="AM1415" s="2"/>
    </row>
    <row r="1416" spans="1:39" s="3" customFormat="1">
      <c r="A1416" s="1"/>
      <c r="B1416" s="1"/>
      <c r="F1416" s="58"/>
      <c r="T1416" s="59"/>
      <c r="U1416" s="58"/>
      <c r="AM1416" s="2"/>
    </row>
    <row r="1417" spans="1:39" s="3" customFormat="1">
      <c r="A1417" s="1"/>
      <c r="B1417" s="1"/>
      <c r="F1417" s="58"/>
      <c r="T1417" s="59"/>
      <c r="U1417" s="58"/>
      <c r="AM1417" s="2"/>
    </row>
    <row r="1418" spans="1:39" s="3" customFormat="1">
      <c r="A1418" s="1"/>
      <c r="B1418" s="1"/>
      <c r="F1418" s="58"/>
      <c r="T1418" s="59"/>
      <c r="U1418" s="58"/>
      <c r="AM1418" s="2"/>
    </row>
    <row r="1419" spans="1:39" s="3" customFormat="1">
      <c r="A1419" s="1"/>
      <c r="B1419" s="1"/>
      <c r="F1419" s="58"/>
      <c r="T1419" s="59"/>
      <c r="U1419" s="58"/>
      <c r="AM1419" s="2"/>
    </row>
    <row r="1420" spans="1:39" s="3" customFormat="1">
      <c r="A1420" s="1"/>
      <c r="B1420" s="1"/>
      <c r="F1420" s="58"/>
      <c r="T1420" s="59"/>
      <c r="U1420" s="58"/>
      <c r="AM1420" s="2"/>
    </row>
    <row r="1421" spans="1:39" s="3" customFormat="1">
      <c r="A1421" s="1"/>
      <c r="B1421" s="1"/>
      <c r="F1421" s="58"/>
      <c r="T1421" s="59"/>
      <c r="U1421" s="58"/>
      <c r="AM1421" s="2"/>
    </row>
    <row r="1422" spans="1:39" s="3" customFormat="1">
      <c r="A1422" s="1"/>
      <c r="B1422" s="1"/>
      <c r="F1422" s="58"/>
      <c r="T1422" s="59"/>
      <c r="U1422" s="58"/>
      <c r="AM1422" s="2"/>
    </row>
    <row r="1423" spans="1:39" s="3" customFormat="1">
      <c r="A1423" s="1"/>
      <c r="B1423" s="1"/>
      <c r="F1423" s="58"/>
      <c r="T1423" s="59"/>
      <c r="U1423" s="58"/>
      <c r="AM1423" s="2"/>
    </row>
    <row r="1424" spans="1:39" s="3" customFormat="1">
      <c r="A1424" s="1"/>
      <c r="B1424" s="1"/>
      <c r="F1424" s="58"/>
      <c r="T1424" s="59"/>
      <c r="U1424" s="58"/>
      <c r="AM1424" s="2"/>
    </row>
    <row r="1425" spans="1:39" s="3" customFormat="1">
      <c r="A1425" s="1"/>
      <c r="B1425" s="1"/>
      <c r="F1425" s="58"/>
      <c r="T1425" s="59"/>
      <c r="U1425" s="58"/>
      <c r="AM1425" s="2"/>
    </row>
    <row r="1426" spans="1:39" s="3" customFormat="1">
      <c r="A1426" s="1"/>
      <c r="B1426" s="1"/>
      <c r="F1426" s="58"/>
      <c r="T1426" s="59"/>
      <c r="U1426" s="58"/>
      <c r="AM1426" s="2"/>
    </row>
    <row r="1427" spans="1:39" s="3" customFormat="1">
      <c r="A1427" s="1"/>
      <c r="B1427" s="1"/>
      <c r="F1427" s="58"/>
      <c r="T1427" s="59"/>
      <c r="U1427" s="58"/>
      <c r="AM1427" s="2"/>
    </row>
    <row r="1428" spans="1:39" s="3" customFormat="1">
      <c r="A1428" s="1"/>
      <c r="B1428" s="1"/>
      <c r="F1428" s="58"/>
      <c r="T1428" s="59"/>
      <c r="U1428" s="58"/>
      <c r="AM1428" s="2"/>
    </row>
    <row r="1429" spans="1:39" s="3" customFormat="1">
      <c r="A1429" s="1"/>
      <c r="B1429" s="1"/>
      <c r="F1429" s="58"/>
      <c r="T1429" s="59"/>
      <c r="U1429" s="58"/>
      <c r="AM1429" s="2"/>
    </row>
    <row r="1430" spans="1:39" s="3" customFormat="1">
      <c r="A1430" s="1"/>
      <c r="B1430" s="1"/>
      <c r="F1430" s="58"/>
      <c r="T1430" s="59"/>
      <c r="U1430" s="58"/>
      <c r="AM1430" s="2"/>
    </row>
    <row r="1431" spans="1:39" s="3" customFormat="1">
      <c r="A1431" s="1"/>
      <c r="B1431" s="1"/>
      <c r="F1431" s="58"/>
      <c r="T1431" s="59"/>
      <c r="U1431" s="58"/>
      <c r="AM1431" s="2"/>
    </row>
    <row r="1432" spans="1:39" s="3" customFormat="1">
      <c r="A1432" s="1"/>
      <c r="B1432" s="1"/>
      <c r="F1432" s="58"/>
      <c r="T1432" s="59"/>
      <c r="U1432" s="58"/>
      <c r="AM1432" s="2"/>
    </row>
    <row r="1433" spans="1:39" s="3" customFormat="1">
      <c r="A1433" s="1"/>
      <c r="B1433" s="1"/>
      <c r="F1433" s="58"/>
      <c r="T1433" s="59"/>
      <c r="U1433" s="58"/>
      <c r="AM1433" s="2"/>
    </row>
    <row r="1434" spans="1:39" s="3" customFormat="1">
      <c r="A1434" s="1"/>
      <c r="B1434" s="1"/>
      <c r="F1434" s="58"/>
      <c r="T1434" s="59"/>
      <c r="U1434" s="58"/>
      <c r="AM1434" s="2"/>
    </row>
    <row r="1435" spans="1:39" s="3" customFormat="1">
      <c r="A1435" s="1"/>
      <c r="B1435" s="1"/>
      <c r="F1435" s="58"/>
      <c r="T1435" s="59"/>
      <c r="U1435" s="58"/>
      <c r="AM1435" s="2"/>
    </row>
    <row r="1436" spans="1:39" s="3" customFormat="1">
      <c r="A1436" s="1"/>
      <c r="B1436" s="1"/>
      <c r="F1436" s="58"/>
      <c r="T1436" s="59"/>
      <c r="U1436" s="58"/>
      <c r="AM1436" s="2"/>
    </row>
    <row r="1437" spans="1:39" s="3" customFormat="1">
      <c r="A1437" s="1"/>
      <c r="B1437" s="1"/>
      <c r="F1437" s="58"/>
      <c r="T1437" s="59"/>
      <c r="U1437" s="58"/>
      <c r="AM1437" s="2"/>
    </row>
    <row r="1438" spans="1:39" s="3" customFormat="1">
      <c r="A1438" s="1"/>
      <c r="B1438" s="1"/>
      <c r="F1438" s="58"/>
      <c r="T1438" s="59"/>
      <c r="U1438" s="58"/>
      <c r="AM1438" s="2"/>
    </row>
    <row r="1439" spans="1:39" s="3" customFormat="1">
      <c r="A1439" s="1"/>
      <c r="B1439" s="1"/>
      <c r="F1439" s="58"/>
      <c r="T1439" s="59"/>
      <c r="U1439" s="58"/>
      <c r="AM1439" s="2"/>
    </row>
    <row r="1440" spans="1:39" s="3" customFormat="1">
      <c r="A1440" s="1"/>
      <c r="B1440" s="1"/>
      <c r="F1440" s="58"/>
      <c r="T1440" s="59"/>
      <c r="U1440" s="58"/>
      <c r="AM1440" s="2"/>
    </row>
    <row r="1441" spans="1:39" s="3" customFormat="1">
      <c r="A1441" s="1"/>
      <c r="B1441" s="1"/>
      <c r="F1441" s="58"/>
      <c r="T1441" s="59"/>
      <c r="U1441" s="58"/>
      <c r="AM1441" s="2"/>
    </row>
    <row r="1442" spans="1:39" s="3" customFormat="1">
      <c r="A1442" s="1"/>
      <c r="B1442" s="1"/>
      <c r="F1442" s="58"/>
      <c r="T1442" s="59"/>
      <c r="U1442" s="58"/>
      <c r="AM1442" s="2"/>
    </row>
    <row r="1443" spans="1:39" s="3" customFormat="1">
      <c r="A1443" s="1"/>
      <c r="B1443" s="1"/>
      <c r="F1443" s="58"/>
      <c r="T1443" s="59"/>
      <c r="U1443" s="58"/>
      <c r="AM1443" s="2"/>
    </row>
    <row r="1444" spans="1:39" s="3" customFormat="1">
      <c r="A1444" s="1"/>
      <c r="B1444" s="1"/>
      <c r="F1444" s="58"/>
      <c r="T1444" s="59"/>
      <c r="U1444" s="58"/>
      <c r="AM1444" s="2"/>
    </row>
    <row r="1445" spans="1:39" s="3" customFormat="1">
      <c r="A1445" s="1"/>
      <c r="B1445" s="1"/>
      <c r="F1445" s="58"/>
      <c r="T1445" s="59"/>
      <c r="U1445" s="58"/>
      <c r="AM1445" s="2"/>
    </row>
    <row r="1446" spans="1:39" s="3" customFormat="1">
      <c r="A1446" s="1"/>
      <c r="B1446" s="1"/>
      <c r="F1446" s="58"/>
      <c r="T1446" s="59"/>
      <c r="U1446" s="58"/>
      <c r="AM1446" s="2"/>
    </row>
    <row r="1447" spans="1:39" s="3" customFormat="1">
      <c r="A1447" s="1"/>
      <c r="B1447" s="1"/>
      <c r="F1447" s="58"/>
      <c r="T1447" s="59"/>
      <c r="U1447" s="58"/>
      <c r="AM1447" s="2"/>
    </row>
    <row r="1448" spans="1:39" s="3" customFormat="1">
      <c r="A1448" s="1"/>
      <c r="B1448" s="1"/>
      <c r="F1448" s="58"/>
      <c r="T1448" s="59"/>
      <c r="U1448" s="58"/>
      <c r="AM1448" s="2"/>
    </row>
    <row r="1449" spans="1:39" s="3" customFormat="1">
      <c r="A1449" s="1"/>
      <c r="B1449" s="1"/>
      <c r="F1449" s="58"/>
      <c r="T1449" s="59"/>
      <c r="U1449" s="58"/>
      <c r="AM1449" s="2"/>
    </row>
    <row r="1450" spans="1:39" s="3" customFormat="1">
      <c r="A1450" s="1"/>
      <c r="B1450" s="1"/>
      <c r="F1450" s="58"/>
      <c r="T1450" s="59"/>
      <c r="U1450" s="58"/>
      <c r="AM1450" s="2"/>
    </row>
    <row r="1451" spans="1:39" s="3" customFormat="1">
      <c r="A1451" s="1"/>
      <c r="B1451" s="1"/>
      <c r="F1451" s="58"/>
      <c r="T1451" s="59"/>
      <c r="U1451" s="58"/>
      <c r="AM1451" s="2"/>
    </row>
    <row r="1452" spans="1:39" s="3" customFormat="1">
      <c r="A1452" s="1"/>
      <c r="B1452" s="1"/>
      <c r="F1452" s="58"/>
      <c r="T1452" s="59"/>
      <c r="U1452" s="58"/>
      <c r="AM1452" s="2"/>
    </row>
    <row r="1453" spans="1:39" s="3" customFormat="1">
      <c r="A1453" s="1"/>
      <c r="B1453" s="1"/>
      <c r="F1453" s="58"/>
      <c r="T1453" s="59"/>
      <c r="U1453" s="58"/>
      <c r="AM1453" s="2"/>
    </row>
    <row r="1454" spans="1:39" s="3" customFormat="1">
      <c r="A1454" s="1"/>
      <c r="B1454" s="1"/>
      <c r="F1454" s="58"/>
      <c r="T1454" s="59"/>
      <c r="U1454" s="58"/>
      <c r="AM1454" s="2"/>
    </row>
    <row r="1455" spans="1:39" s="3" customFormat="1">
      <c r="A1455" s="1"/>
      <c r="B1455" s="1"/>
      <c r="F1455" s="58"/>
      <c r="T1455" s="59"/>
      <c r="U1455" s="58"/>
      <c r="AM1455" s="2"/>
    </row>
    <row r="1456" spans="1:39" s="3" customFormat="1">
      <c r="A1456" s="1"/>
      <c r="B1456" s="1"/>
      <c r="F1456" s="58"/>
      <c r="T1456" s="59"/>
      <c r="U1456" s="58"/>
      <c r="AM1456" s="2"/>
    </row>
    <row r="1457" spans="1:39" s="3" customFormat="1">
      <c r="A1457" s="1"/>
      <c r="B1457" s="1"/>
      <c r="F1457" s="58"/>
      <c r="T1457" s="59"/>
      <c r="U1457" s="58"/>
      <c r="AM1457" s="2"/>
    </row>
    <row r="1458" spans="1:39" s="3" customFormat="1">
      <c r="A1458" s="1"/>
      <c r="B1458" s="1"/>
      <c r="F1458" s="58"/>
      <c r="T1458" s="59"/>
      <c r="U1458" s="58"/>
      <c r="AM1458" s="2"/>
    </row>
    <row r="1459" spans="1:39" s="3" customFormat="1">
      <c r="A1459" s="1"/>
      <c r="B1459" s="1"/>
      <c r="F1459" s="58"/>
      <c r="T1459" s="59"/>
      <c r="U1459" s="58"/>
      <c r="AM1459" s="2"/>
    </row>
    <row r="1460" spans="1:39" s="3" customFormat="1">
      <c r="A1460" s="1"/>
      <c r="B1460" s="1"/>
      <c r="F1460" s="58"/>
      <c r="T1460" s="59"/>
      <c r="U1460" s="58"/>
      <c r="AM1460" s="2"/>
    </row>
    <row r="1461" spans="1:39" s="3" customFormat="1">
      <c r="A1461" s="1"/>
      <c r="B1461" s="1"/>
      <c r="F1461" s="58"/>
      <c r="T1461" s="59"/>
      <c r="U1461" s="58"/>
      <c r="AM1461" s="2"/>
    </row>
    <row r="1462" spans="1:39" s="3" customFormat="1">
      <c r="A1462" s="1"/>
      <c r="B1462" s="1"/>
      <c r="F1462" s="58"/>
      <c r="T1462" s="59"/>
      <c r="U1462" s="58"/>
      <c r="AM1462" s="2"/>
    </row>
    <row r="1463" spans="1:39" s="3" customFormat="1">
      <c r="A1463" s="1"/>
      <c r="B1463" s="1"/>
      <c r="F1463" s="58"/>
      <c r="T1463" s="59"/>
      <c r="U1463" s="58"/>
      <c r="AM1463" s="2"/>
    </row>
    <row r="1464" spans="1:39" s="3" customFormat="1">
      <c r="A1464" s="1"/>
      <c r="B1464" s="1"/>
      <c r="F1464" s="58"/>
      <c r="T1464" s="59"/>
      <c r="U1464" s="58"/>
      <c r="AM1464" s="2"/>
    </row>
    <row r="1465" spans="1:39" s="3" customFormat="1">
      <c r="A1465" s="1"/>
      <c r="B1465" s="1"/>
      <c r="F1465" s="58"/>
      <c r="T1465" s="59"/>
      <c r="U1465" s="58"/>
      <c r="AM1465" s="2"/>
    </row>
    <row r="1466" spans="1:39" s="3" customFormat="1">
      <c r="A1466" s="1"/>
      <c r="B1466" s="1"/>
      <c r="F1466" s="58"/>
      <c r="T1466" s="59"/>
      <c r="U1466" s="58"/>
      <c r="AM1466" s="2"/>
    </row>
    <row r="1467" spans="1:39" s="3" customFormat="1">
      <c r="A1467" s="1"/>
      <c r="B1467" s="1"/>
      <c r="F1467" s="58"/>
      <c r="T1467" s="59"/>
      <c r="U1467" s="58"/>
      <c r="AM1467" s="2"/>
    </row>
    <row r="1468" spans="1:39" s="3" customFormat="1">
      <c r="A1468" s="1"/>
      <c r="B1468" s="1"/>
      <c r="F1468" s="58"/>
      <c r="T1468" s="59"/>
      <c r="U1468" s="58"/>
      <c r="AM1468" s="2"/>
    </row>
    <row r="1469" spans="1:39" s="3" customFormat="1">
      <c r="A1469" s="1"/>
      <c r="B1469" s="1"/>
      <c r="F1469" s="58"/>
      <c r="T1469" s="59"/>
      <c r="U1469" s="58"/>
      <c r="AM1469" s="2"/>
    </row>
    <row r="1470" spans="1:39" s="3" customFormat="1">
      <c r="A1470" s="1"/>
      <c r="B1470" s="1"/>
      <c r="F1470" s="58"/>
      <c r="T1470" s="59"/>
      <c r="U1470" s="58"/>
      <c r="AM1470" s="2"/>
    </row>
    <row r="1471" spans="1:39" s="3" customFormat="1">
      <c r="A1471" s="1"/>
      <c r="B1471" s="1"/>
      <c r="F1471" s="58"/>
      <c r="T1471" s="59"/>
      <c r="U1471" s="58"/>
      <c r="AM1471" s="2"/>
    </row>
    <row r="1472" spans="1:39" s="3" customFormat="1">
      <c r="A1472" s="1"/>
      <c r="B1472" s="1"/>
      <c r="F1472" s="58"/>
      <c r="T1472" s="59"/>
      <c r="U1472" s="58"/>
      <c r="AM1472" s="2"/>
    </row>
    <row r="1473" spans="1:39" s="3" customFormat="1">
      <c r="A1473" s="1"/>
      <c r="B1473" s="1"/>
      <c r="F1473" s="58"/>
      <c r="T1473" s="59"/>
      <c r="U1473" s="58"/>
      <c r="AM1473" s="2"/>
    </row>
    <row r="1474" spans="1:39" s="3" customFormat="1">
      <c r="A1474" s="1"/>
      <c r="B1474" s="1"/>
      <c r="F1474" s="58"/>
      <c r="T1474" s="59"/>
      <c r="U1474" s="58"/>
      <c r="AM1474" s="2"/>
    </row>
    <row r="1475" spans="1:39" s="3" customFormat="1">
      <c r="A1475" s="1"/>
      <c r="B1475" s="1"/>
      <c r="F1475" s="58"/>
      <c r="T1475" s="59"/>
      <c r="U1475" s="58"/>
      <c r="AM1475" s="2"/>
    </row>
    <row r="1476" spans="1:39" s="3" customFormat="1">
      <c r="A1476" s="1"/>
      <c r="B1476" s="1"/>
      <c r="F1476" s="58"/>
      <c r="T1476" s="59"/>
      <c r="U1476" s="58"/>
      <c r="AM1476" s="2"/>
    </row>
    <row r="1477" spans="1:39" s="3" customFormat="1">
      <c r="A1477" s="1"/>
      <c r="B1477" s="1"/>
      <c r="F1477" s="58"/>
      <c r="T1477" s="59"/>
      <c r="U1477" s="58"/>
      <c r="AM1477" s="2"/>
    </row>
    <row r="1478" spans="1:39" s="3" customFormat="1">
      <c r="A1478" s="1"/>
      <c r="B1478" s="1"/>
      <c r="F1478" s="58"/>
      <c r="T1478" s="59"/>
      <c r="U1478" s="58"/>
      <c r="AM1478" s="2"/>
    </row>
    <row r="1479" spans="1:39" s="3" customFormat="1">
      <c r="A1479" s="1"/>
      <c r="B1479" s="1"/>
      <c r="F1479" s="58"/>
      <c r="T1479" s="59"/>
      <c r="U1479" s="58"/>
      <c r="AM1479" s="2"/>
    </row>
    <row r="1480" spans="1:39" s="3" customFormat="1">
      <c r="A1480" s="1"/>
      <c r="B1480" s="1"/>
      <c r="F1480" s="58"/>
      <c r="T1480" s="59"/>
      <c r="U1480" s="58"/>
      <c r="AM1480" s="2"/>
    </row>
    <row r="1481" spans="1:39" s="3" customFormat="1">
      <c r="A1481" s="1"/>
      <c r="B1481" s="1"/>
      <c r="F1481" s="58"/>
      <c r="T1481" s="59"/>
      <c r="U1481" s="58"/>
      <c r="AM1481" s="2"/>
    </row>
    <row r="1482" spans="1:39" s="3" customFormat="1">
      <c r="A1482" s="1"/>
      <c r="B1482" s="1"/>
      <c r="F1482" s="58"/>
      <c r="T1482" s="59"/>
      <c r="U1482" s="58"/>
      <c r="AM1482" s="2"/>
    </row>
    <row r="1483" spans="1:39" s="3" customFormat="1">
      <c r="A1483" s="1"/>
      <c r="B1483" s="1"/>
      <c r="F1483" s="58"/>
      <c r="T1483" s="59"/>
      <c r="U1483" s="58"/>
      <c r="AM1483" s="2"/>
    </row>
    <row r="1484" spans="1:39" s="3" customFormat="1">
      <c r="A1484" s="1"/>
      <c r="B1484" s="1"/>
      <c r="F1484" s="58"/>
      <c r="T1484" s="59"/>
      <c r="U1484" s="58"/>
      <c r="AM1484" s="2"/>
    </row>
    <row r="1485" spans="1:39" s="3" customFormat="1">
      <c r="A1485" s="1"/>
      <c r="B1485" s="1"/>
      <c r="F1485" s="58"/>
      <c r="T1485" s="59"/>
      <c r="U1485" s="58"/>
      <c r="AM1485" s="2"/>
    </row>
    <row r="1486" spans="1:39" s="3" customFormat="1">
      <c r="A1486" s="1"/>
      <c r="B1486" s="1"/>
      <c r="F1486" s="58"/>
      <c r="T1486" s="59"/>
      <c r="U1486" s="58"/>
      <c r="AM1486" s="2"/>
    </row>
    <row r="1487" spans="1:39" s="3" customFormat="1">
      <c r="A1487" s="1"/>
      <c r="B1487" s="1"/>
      <c r="F1487" s="58"/>
      <c r="T1487" s="59"/>
      <c r="U1487" s="58"/>
      <c r="AM1487" s="2"/>
    </row>
    <row r="1488" spans="1:39" s="3" customFormat="1">
      <c r="A1488" s="1"/>
      <c r="B1488" s="1"/>
      <c r="F1488" s="58"/>
      <c r="T1488" s="59"/>
      <c r="U1488" s="58"/>
      <c r="AM1488" s="2"/>
    </row>
    <row r="1489" spans="1:39" s="3" customFormat="1">
      <c r="A1489" s="1"/>
      <c r="B1489" s="1"/>
      <c r="F1489" s="58"/>
      <c r="T1489" s="59"/>
      <c r="U1489" s="58"/>
      <c r="AM1489" s="2"/>
    </row>
    <row r="1490" spans="1:39" s="3" customFormat="1">
      <c r="A1490" s="1"/>
      <c r="B1490" s="1"/>
      <c r="F1490" s="58"/>
      <c r="T1490" s="59"/>
      <c r="U1490" s="58"/>
      <c r="AM1490" s="2"/>
    </row>
    <row r="1491" spans="1:39" s="3" customFormat="1">
      <c r="A1491" s="1"/>
      <c r="B1491" s="1"/>
      <c r="F1491" s="58"/>
      <c r="T1491" s="59"/>
      <c r="U1491" s="58"/>
      <c r="AM1491" s="2"/>
    </row>
    <row r="1492" spans="1:39" s="3" customFormat="1">
      <c r="A1492" s="1"/>
      <c r="B1492" s="1"/>
      <c r="F1492" s="58"/>
      <c r="T1492" s="59"/>
      <c r="U1492" s="58"/>
      <c r="AM1492" s="2"/>
    </row>
    <row r="1493" spans="1:39" s="3" customFormat="1">
      <c r="A1493" s="1"/>
      <c r="B1493" s="1"/>
      <c r="F1493" s="58"/>
      <c r="T1493" s="59"/>
      <c r="U1493" s="58"/>
      <c r="AM1493" s="2"/>
    </row>
    <row r="1494" spans="1:39" s="3" customFormat="1">
      <c r="A1494" s="1"/>
      <c r="B1494" s="1"/>
      <c r="F1494" s="58"/>
      <c r="T1494" s="59"/>
      <c r="U1494" s="58"/>
      <c r="AM1494" s="2"/>
    </row>
    <row r="1495" spans="1:39" s="3" customFormat="1">
      <c r="A1495" s="1"/>
      <c r="B1495" s="1"/>
      <c r="F1495" s="58"/>
      <c r="T1495" s="59"/>
      <c r="U1495" s="58"/>
      <c r="AM1495" s="2"/>
    </row>
    <row r="1496" spans="1:39" s="3" customFormat="1">
      <c r="A1496" s="1"/>
      <c r="B1496" s="1"/>
      <c r="F1496" s="58"/>
      <c r="T1496" s="59"/>
      <c r="U1496" s="58"/>
      <c r="AM1496" s="2"/>
    </row>
    <row r="1497" spans="1:39" s="3" customFormat="1">
      <c r="A1497" s="1"/>
      <c r="B1497" s="1"/>
      <c r="F1497" s="58"/>
      <c r="T1497" s="59"/>
      <c r="U1497" s="58"/>
      <c r="AM1497" s="2"/>
    </row>
    <row r="1498" spans="1:39" s="3" customFormat="1">
      <c r="A1498" s="1"/>
      <c r="B1498" s="1"/>
      <c r="F1498" s="58"/>
      <c r="T1498" s="59"/>
      <c r="U1498" s="58"/>
      <c r="AM1498" s="2"/>
    </row>
    <row r="1499" spans="1:39" s="3" customFormat="1">
      <c r="A1499" s="1"/>
      <c r="B1499" s="1"/>
      <c r="F1499" s="58"/>
      <c r="T1499" s="59"/>
      <c r="U1499" s="58"/>
      <c r="AM1499" s="2"/>
    </row>
    <row r="1500" spans="1:39" s="3" customFormat="1">
      <c r="A1500" s="1"/>
      <c r="B1500" s="1"/>
      <c r="F1500" s="58"/>
      <c r="T1500" s="59"/>
      <c r="U1500" s="58"/>
      <c r="AM1500" s="2"/>
    </row>
    <row r="1501" spans="1:39" s="3" customFormat="1">
      <c r="A1501" s="1"/>
      <c r="B1501" s="1"/>
      <c r="F1501" s="58"/>
      <c r="T1501" s="59"/>
      <c r="U1501" s="58"/>
      <c r="AM1501" s="2"/>
    </row>
    <row r="1502" spans="1:39" s="3" customFormat="1">
      <c r="A1502" s="1"/>
      <c r="B1502" s="1"/>
      <c r="F1502" s="58"/>
      <c r="T1502" s="59"/>
      <c r="U1502" s="58"/>
      <c r="AM1502" s="2"/>
    </row>
    <row r="1503" spans="1:39" s="3" customFormat="1">
      <c r="A1503" s="1"/>
      <c r="B1503" s="1"/>
      <c r="F1503" s="58"/>
      <c r="T1503" s="59"/>
      <c r="U1503" s="58"/>
      <c r="AM1503" s="2"/>
    </row>
    <row r="1504" spans="1:39" s="3" customFormat="1">
      <c r="A1504" s="1"/>
      <c r="B1504" s="1"/>
      <c r="F1504" s="58"/>
      <c r="T1504" s="59"/>
      <c r="U1504" s="58"/>
      <c r="AM1504" s="2"/>
    </row>
    <row r="1505" spans="1:39" s="3" customFormat="1">
      <c r="A1505" s="1"/>
      <c r="B1505" s="1"/>
      <c r="F1505" s="58"/>
      <c r="T1505" s="59"/>
      <c r="U1505" s="58"/>
      <c r="AM1505" s="2"/>
    </row>
    <row r="1506" spans="1:39" s="3" customFormat="1">
      <c r="A1506" s="1"/>
      <c r="B1506" s="1"/>
      <c r="F1506" s="58"/>
      <c r="T1506" s="59"/>
      <c r="U1506" s="58"/>
      <c r="AM1506" s="2"/>
    </row>
    <row r="1507" spans="1:39" s="3" customFormat="1">
      <c r="A1507" s="1"/>
      <c r="B1507" s="1"/>
      <c r="F1507" s="58"/>
      <c r="T1507" s="59"/>
      <c r="U1507" s="58"/>
      <c r="AM1507" s="2"/>
    </row>
    <row r="1508" spans="1:39" s="3" customFormat="1">
      <c r="A1508" s="1"/>
      <c r="B1508" s="1"/>
      <c r="F1508" s="58"/>
      <c r="T1508" s="59"/>
      <c r="U1508" s="58"/>
      <c r="AM1508" s="2"/>
    </row>
    <row r="1509" spans="1:39" s="3" customFormat="1">
      <c r="A1509" s="1"/>
      <c r="B1509" s="1"/>
      <c r="F1509" s="58"/>
      <c r="T1509" s="59"/>
      <c r="U1509" s="58"/>
      <c r="AM1509" s="2"/>
    </row>
    <row r="1510" spans="1:39" s="3" customFormat="1">
      <c r="A1510" s="1"/>
      <c r="B1510" s="1"/>
      <c r="F1510" s="58"/>
      <c r="T1510" s="59"/>
      <c r="U1510" s="58"/>
      <c r="AM1510" s="2"/>
    </row>
    <row r="1511" spans="1:39" s="3" customFormat="1">
      <c r="A1511" s="1"/>
      <c r="B1511" s="1"/>
      <c r="F1511" s="58"/>
      <c r="T1511" s="59"/>
      <c r="U1511" s="58"/>
      <c r="AM1511" s="2"/>
    </row>
    <row r="1512" spans="1:39" s="3" customFormat="1">
      <c r="A1512" s="1"/>
      <c r="B1512" s="1"/>
      <c r="F1512" s="58"/>
      <c r="T1512" s="59"/>
      <c r="U1512" s="58"/>
      <c r="AM1512" s="2"/>
    </row>
    <row r="1513" spans="1:39" s="3" customFormat="1">
      <c r="A1513" s="1"/>
      <c r="B1513" s="1"/>
      <c r="F1513" s="58"/>
      <c r="T1513" s="59"/>
      <c r="U1513" s="58"/>
      <c r="AM1513" s="2"/>
    </row>
    <row r="1514" spans="1:39" s="3" customFormat="1">
      <c r="A1514" s="1"/>
      <c r="B1514" s="1"/>
      <c r="F1514" s="58"/>
      <c r="T1514" s="59"/>
      <c r="U1514" s="58"/>
      <c r="AM1514" s="2"/>
    </row>
    <row r="1515" spans="1:39" s="3" customFormat="1">
      <c r="A1515" s="1"/>
      <c r="B1515" s="1"/>
      <c r="F1515" s="58"/>
      <c r="T1515" s="59"/>
      <c r="U1515" s="58"/>
      <c r="AM1515" s="2"/>
    </row>
    <row r="1516" spans="1:39" s="3" customFormat="1">
      <c r="A1516" s="1"/>
      <c r="B1516" s="1"/>
      <c r="F1516" s="58"/>
      <c r="T1516" s="59"/>
      <c r="U1516" s="58"/>
      <c r="AM1516" s="2"/>
    </row>
    <row r="1517" spans="1:39" s="3" customFormat="1">
      <c r="A1517" s="1"/>
      <c r="B1517" s="1"/>
      <c r="F1517" s="58"/>
      <c r="T1517" s="59"/>
      <c r="U1517" s="58"/>
      <c r="AM1517" s="2"/>
    </row>
    <row r="1518" spans="1:39" s="3" customFormat="1">
      <c r="A1518" s="1"/>
      <c r="B1518" s="1"/>
      <c r="F1518" s="58"/>
      <c r="T1518" s="59"/>
      <c r="U1518" s="58"/>
      <c r="AM1518" s="2"/>
    </row>
    <row r="1519" spans="1:39" s="3" customFormat="1">
      <c r="A1519" s="1"/>
      <c r="B1519" s="1"/>
      <c r="F1519" s="58"/>
      <c r="T1519" s="59"/>
      <c r="U1519" s="58"/>
      <c r="AM1519" s="2"/>
    </row>
    <row r="1520" spans="1:39" s="3" customFormat="1">
      <c r="A1520" s="1"/>
      <c r="B1520" s="1"/>
      <c r="F1520" s="58"/>
      <c r="T1520" s="59"/>
      <c r="U1520" s="58"/>
      <c r="AM1520" s="2"/>
    </row>
    <row r="1521" spans="1:39" s="3" customFormat="1">
      <c r="A1521" s="1"/>
      <c r="B1521" s="1"/>
      <c r="F1521" s="58"/>
      <c r="T1521" s="59"/>
      <c r="U1521" s="58"/>
      <c r="AM1521" s="2"/>
    </row>
    <row r="1522" spans="1:39" s="3" customFormat="1">
      <c r="A1522" s="1"/>
      <c r="B1522" s="1"/>
      <c r="F1522" s="58"/>
      <c r="T1522" s="59"/>
      <c r="U1522" s="58"/>
      <c r="AM1522" s="2"/>
    </row>
    <row r="1523" spans="1:39" s="3" customFormat="1">
      <c r="A1523" s="1"/>
      <c r="B1523" s="1"/>
      <c r="F1523" s="58"/>
      <c r="T1523" s="59"/>
      <c r="U1523" s="58"/>
      <c r="AM1523" s="2"/>
    </row>
    <row r="1524" spans="1:39" s="3" customFormat="1">
      <c r="A1524" s="1"/>
      <c r="B1524" s="1"/>
      <c r="F1524" s="58"/>
      <c r="T1524" s="59"/>
      <c r="U1524" s="58"/>
      <c r="AM1524" s="2"/>
    </row>
    <row r="1525" spans="1:39" s="3" customFormat="1">
      <c r="A1525" s="1"/>
      <c r="B1525" s="1"/>
      <c r="F1525" s="58"/>
      <c r="T1525" s="59"/>
      <c r="U1525" s="58"/>
      <c r="AM1525" s="2"/>
    </row>
    <row r="1526" spans="1:39" s="3" customFormat="1">
      <c r="A1526" s="1"/>
      <c r="B1526" s="1"/>
      <c r="F1526" s="58"/>
      <c r="T1526" s="59"/>
      <c r="U1526" s="58"/>
      <c r="AM1526" s="2"/>
    </row>
    <row r="1527" spans="1:39" s="3" customFormat="1">
      <c r="A1527" s="1"/>
      <c r="B1527" s="1"/>
      <c r="F1527" s="58"/>
      <c r="T1527" s="59"/>
      <c r="U1527" s="58"/>
      <c r="AM1527" s="2"/>
    </row>
    <row r="1528" spans="1:39" s="3" customFormat="1">
      <c r="A1528" s="1"/>
      <c r="B1528" s="1"/>
      <c r="F1528" s="58"/>
      <c r="T1528" s="59"/>
      <c r="U1528" s="58"/>
      <c r="AM1528" s="2"/>
    </row>
    <row r="1529" spans="1:39" s="3" customFormat="1">
      <c r="A1529" s="1"/>
      <c r="B1529" s="1"/>
      <c r="F1529" s="58"/>
      <c r="T1529" s="59"/>
      <c r="U1529" s="58"/>
      <c r="AM1529" s="2"/>
    </row>
    <row r="1530" spans="1:39" s="3" customFormat="1">
      <c r="A1530" s="1"/>
      <c r="B1530" s="1"/>
      <c r="F1530" s="58"/>
      <c r="T1530" s="59"/>
      <c r="U1530" s="58"/>
      <c r="AM1530" s="2"/>
    </row>
    <row r="1531" spans="1:39" s="3" customFormat="1">
      <c r="A1531" s="1"/>
      <c r="B1531" s="1"/>
      <c r="F1531" s="58"/>
      <c r="T1531" s="59"/>
      <c r="U1531" s="58"/>
      <c r="AM1531" s="2"/>
    </row>
    <row r="1532" spans="1:39" s="3" customFormat="1">
      <c r="A1532" s="1"/>
      <c r="B1532" s="1"/>
      <c r="F1532" s="58"/>
      <c r="T1532" s="59"/>
      <c r="U1532" s="58"/>
      <c r="AM1532" s="2"/>
    </row>
    <row r="1533" spans="1:39" s="3" customFormat="1">
      <c r="A1533" s="1"/>
      <c r="B1533" s="1"/>
      <c r="F1533" s="58"/>
      <c r="T1533" s="59"/>
      <c r="U1533" s="58"/>
      <c r="AM1533" s="2"/>
    </row>
    <row r="1534" spans="1:39" s="3" customFormat="1">
      <c r="A1534" s="1"/>
      <c r="B1534" s="1"/>
      <c r="F1534" s="58"/>
      <c r="T1534" s="59"/>
      <c r="U1534" s="58"/>
      <c r="AM1534" s="2"/>
    </row>
    <row r="1535" spans="1:39" s="3" customFormat="1">
      <c r="A1535" s="1"/>
      <c r="B1535" s="1"/>
      <c r="F1535" s="58"/>
      <c r="T1535" s="59"/>
      <c r="U1535" s="58"/>
      <c r="AM1535" s="2"/>
    </row>
    <row r="1536" spans="1:39" s="3" customFormat="1">
      <c r="A1536" s="1"/>
      <c r="B1536" s="1"/>
      <c r="F1536" s="58"/>
      <c r="T1536" s="59"/>
      <c r="U1536" s="58"/>
      <c r="AM1536" s="2"/>
    </row>
    <row r="1537" spans="1:39" s="3" customFormat="1">
      <c r="A1537" s="1"/>
      <c r="B1537" s="1"/>
      <c r="F1537" s="58"/>
      <c r="T1537" s="59"/>
      <c r="U1537" s="58"/>
      <c r="AM1537" s="2"/>
    </row>
    <row r="1538" spans="1:39" s="3" customFormat="1">
      <c r="A1538" s="1"/>
      <c r="B1538" s="1"/>
      <c r="F1538" s="58"/>
      <c r="T1538" s="59"/>
      <c r="U1538" s="58"/>
      <c r="AM1538" s="2"/>
    </row>
    <row r="1539" spans="1:39" s="3" customFormat="1">
      <c r="A1539" s="1"/>
      <c r="B1539" s="1"/>
      <c r="F1539" s="58"/>
      <c r="T1539" s="59"/>
      <c r="U1539" s="58"/>
      <c r="AM1539" s="2"/>
    </row>
    <row r="1540" spans="1:39" s="3" customFormat="1">
      <c r="A1540" s="1"/>
      <c r="B1540" s="1"/>
      <c r="F1540" s="58"/>
      <c r="T1540" s="59"/>
      <c r="U1540" s="58"/>
      <c r="AM1540" s="2"/>
    </row>
    <row r="1541" spans="1:39" s="3" customFormat="1">
      <c r="A1541" s="1"/>
      <c r="B1541" s="1"/>
      <c r="F1541" s="58"/>
      <c r="T1541" s="59"/>
      <c r="U1541" s="58"/>
      <c r="AM1541" s="2"/>
    </row>
    <row r="1542" spans="1:39" s="3" customFormat="1">
      <c r="A1542" s="1"/>
      <c r="B1542" s="1"/>
      <c r="F1542" s="58"/>
      <c r="T1542" s="59"/>
      <c r="U1542" s="58"/>
      <c r="AM1542" s="2"/>
    </row>
    <row r="1543" spans="1:39" s="3" customFormat="1">
      <c r="A1543" s="1"/>
      <c r="B1543" s="1"/>
      <c r="F1543" s="58"/>
      <c r="T1543" s="59"/>
      <c r="U1543" s="58"/>
      <c r="AM1543" s="2"/>
    </row>
    <row r="1544" spans="1:39" s="3" customFormat="1">
      <c r="A1544" s="1"/>
      <c r="B1544" s="1"/>
      <c r="F1544" s="58"/>
      <c r="T1544" s="59"/>
      <c r="U1544" s="58"/>
      <c r="AM1544" s="2"/>
    </row>
    <row r="1545" spans="1:39" s="3" customFormat="1">
      <c r="A1545" s="1"/>
      <c r="B1545" s="1"/>
      <c r="F1545" s="58"/>
      <c r="T1545" s="59"/>
      <c r="U1545" s="58"/>
      <c r="AM1545" s="2"/>
    </row>
    <row r="1546" spans="1:39" s="3" customFormat="1">
      <c r="A1546" s="1"/>
      <c r="B1546" s="1"/>
      <c r="F1546" s="58"/>
      <c r="T1546" s="59"/>
      <c r="U1546" s="58"/>
      <c r="AM1546" s="2"/>
    </row>
    <row r="1547" spans="1:39" s="3" customFormat="1">
      <c r="A1547" s="1"/>
      <c r="B1547" s="1"/>
      <c r="F1547" s="58"/>
      <c r="T1547" s="59"/>
      <c r="U1547" s="58"/>
      <c r="AM1547" s="2"/>
    </row>
    <row r="1548" spans="1:39" s="3" customFormat="1">
      <c r="A1548" s="1"/>
      <c r="B1548" s="1"/>
      <c r="F1548" s="58"/>
      <c r="T1548" s="59"/>
      <c r="U1548" s="58"/>
      <c r="AM1548" s="2"/>
    </row>
    <row r="1549" spans="1:39" s="3" customFormat="1">
      <c r="A1549" s="1"/>
      <c r="B1549" s="1"/>
      <c r="F1549" s="58"/>
      <c r="T1549" s="59"/>
      <c r="U1549" s="58"/>
      <c r="AM1549" s="2"/>
    </row>
    <row r="1550" spans="1:39" s="3" customFormat="1">
      <c r="A1550" s="1"/>
      <c r="B1550" s="1"/>
      <c r="F1550" s="58"/>
      <c r="T1550" s="59"/>
      <c r="U1550" s="58"/>
      <c r="AM1550" s="2"/>
    </row>
    <row r="1551" spans="1:39" s="3" customFormat="1">
      <c r="A1551" s="1"/>
      <c r="B1551" s="1"/>
      <c r="F1551" s="58"/>
      <c r="T1551" s="59"/>
      <c r="U1551" s="58"/>
      <c r="AM1551" s="2"/>
    </row>
    <row r="1552" spans="1:39" s="3" customFormat="1">
      <c r="A1552" s="1"/>
      <c r="B1552" s="1"/>
      <c r="F1552" s="58"/>
      <c r="T1552" s="59"/>
      <c r="U1552" s="58"/>
      <c r="AM1552" s="2"/>
    </row>
    <row r="1553" spans="1:39" s="3" customFormat="1">
      <c r="A1553" s="1"/>
      <c r="B1553" s="1"/>
      <c r="F1553" s="58"/>
      <c r="T1553" s="59"/>
      <c r="U1553" s="58"/>
      <c r="AM1553" s="2"/>
    </row>
    <row r="1554" spans="1:39" s="3" customFormat="1">
      <c r="A1554" s="1"/>
      <c r="B1554" s="1"/>
      <c r="F1554" s="58"/>
      <c r="T1554" s="59"/>
      <c r="U1554" s="58"/>
      <c r="AM1554" s="2"/>
    </row>
    <row r="1555" spans="1:39" s="3" customFormat="1">
      <c r="A1555" s="1"/>
      <c r="B1555" s="1"/>
      <c r="F1555" s="58"/>
      <c r="T1555" s="59"/>
      <c r="U1555" s="58"/>
      <c r="AM1555" s="2"/>
    </row>
    <row r="1556" spans="1:39" s="3" customFormat="1">
      <c r="A1556" s="1"/>
      <c r="B1556" s="1"/>
      <c r="F1556" s="58"/>
      <c r="T1556" s="59"/>
      <c r="U1556" s="58"/>
      <c r="AM1556" s="2"/>
    </row>
    <row r="1557" spans="1:39" s="3" customFormat="1">
      <c r="A1557" s="1"/>
      <c r="B1557" s="1"/>
      <c r="F1557" s="58"/>
      <c r="T1557" s="59"/>
      <c r="U1557" s="58"/>
      <c r="AM1557" s="2"/>
    </row>
    <row r="1558" spans="1:39" s="3" customFormat="1">
      <c r="A1558" s="1"/>
      <c r="B1558" s="1"/>
      <c r="F1558" s="58"/>
      <c r="T1558" s="59"/>
      <c r="U1558" s="58"/>
      <c r="AM1558" s="2"/>
    </row>
    <row r="1559" spans="1:39" s="3" customFormat="1">
      <c r="A1559" s="1"/>
      <c r="B1559" s="1"/>
      <c r="F1559" s="58"/>
      <c r="T1559" s="59"/>
      <c r="U1559" s="58"/>
      <c r="AM1559" s="2"/>
    </row>
    <row r="1560" spans="1:39" s="3" customFormat="1">
      <c r="A1560" s="1"/>
      <c r="B1560" s="1"/>
      <c r="F1560" s="58"/>
      <c r="T1560" s="59"/>
      <c r="U1560" s="58"/>
      <c r="AM1560" s="2"/>
    </row>
    <row r="1561" spans="1:39" s="3" customFormat="1">
      <c r="A1561" s="1"/>
      <c r="B1561" s="1"/>
      <c r="F1561" s="58"/>
      <c r="T1561" s="59"/>
      <c r="U1561" s="58"/>
      <c r="AM1561" s="2"/>
    </row>
    <row r="1562" spans="1:39" s="3" customFormat="1">
      <c r="A1562" s="1"/>
      <c r="B1562" s="1"/>
      <c r="F1562" s="58"/>
      <c r="T1562" s="59"/>
      <c r="U1562" s="58"/>
      <c r="AM1562" s="2"/>
    </row>
    <row r="1563" spans="1:39" s="3" customFormat="1">
      <c r="A1563" s="1"/>
      <c r="B1563" s="1"/>
      <c r="F1563" s="58"/>
      <c r="T1563" s="59"/>
      <c r="U1563" s="58"/>
      <c r="AM1563" s="2"/>
    </row>
    <row r="1564" spans="1:39" s="3" customFormat="1">
      <c r="A1564" s="1"/>
      <c r="B1564" s="1"/>
      <c r="F1564" s="58"/>
      <c r="T1564" s="59"/>
      <c r="U1564" s="58"/>
      <c r="AM1564" s="2"/>
    </row>
    <row r="1565" spans="1:39" s="3" customFormat="1">
      <c r="A1565" s="1"/>
      <c r="B1565" s="1"/>
      <c r="F1565" s="58"/>
      <c r="T1565" s="59"/>
      <c r="U1565" s="58"/>
      <c r="AM1565" s="2"/>
    </row>
    <row r="1566" spans="1:39" s="3" customFormat="1">
      <c r="A1566" s="1"/>
      <c r="B1566" s="1"/>
      <c r="F1566" s="58"/>
      <c r="T1566" s="59"/>
      <c r="U1566" s="58"/>
      <c r="AM1566" s="2"/>
    </row>
    <row r="1567" spans="1:39" s="3" customFormat="1">
      <c r="A1567" s="1"/>
      <c r="B1567" s="1"/>
      <c r="F1567" s="58"/>
      <c r="T1567" s="59"/>
      <c r="U1567" s="58"/>
      <c r="AM1567" s="2"/>
    </row>
    <row r="1568" spans="1:39" s="3" customFormat="1">
      <c r="A1568" s="1"/>
      <c r="B1568" s="1"/>
      <c r="F1568" s="58"/>
      <c r="T1568" s="59"/>
      <c r="U1568" s="58"/>
      <c r="AM1568" s="2"/>
    </row>
    <row r="1569" spans="1:39" s="3" customFormat="1">
      <c r="A1569" s="1"/>
      <c r="B1569" s="1"/>
      <c r="F1569" s="58"/>
      <c r="T1569" s="59"/>
      <c r="U1569" s="58"/>
      <c r="AM1569" s="2"/>
    </row>
    <row r="1570" spans="1:39" s="3" customFormat="1">
      <c r="A1570" s="1"/>
      <c r="B1570" s="1"/>
      <c r="F1570" s="58"/>
      <c r="T1570" s="59"/>
      <c r="U1570" s="58"/>
      <c r="AM1570" s="2"/>
    </row>
    <row r="1571" spans="1:39" s="3" customFormat="1">
      <c r="A1571" s="1"/>
      <c r="B1571" s="1"/>
      <c r="F1571" s="58"/>
      <c r="T1571" s="59"/>
      <c r="U1571" s="58"/>
      <c r="AM1571" s="2"/>
    </row>
    <row r="1572" spans="1:39" s="3" customFormat="1">
      <c r="A1572" s="1"/>
      <c r="B1572" s="1"/>
      <c r="F1572" s="58"/>
      <c r="T1572" s="59"/>
      <c r="U1572" s="58"/>
      <c r="AM1572" s="2"/>
    </row>
    <row r="1573" spans="1:39" s="3" customFormat="1">
      <c r="A1573" s="1"/>
      <c r="B1573" s="1"/>
      <c r="F1573" s="58"/>
      <c r="T1573" s="59"/>
      <c r="U1573" s="58"/>
      <c r="AM1573" s="2"/>
    </row>
    <row r="1574" spans="1:39" s="3" customFormat="1">
      <c r="A1574" s="1"/>
      <c r="B1574" s="1"/>
      <c r="F1574" s="58"/>
      <c r="T1574" s="59"/>
      <c r="U1574" s="58"/>
      <c r="AM1574" s="2"/>
    </row>
    <row r="1575" spans="1:39" s="3" customFormat="1">
      <c r="A1575" s="1"/>
      <c r="B1575" s="1"/>
      <c r="F1575" s="58"/>
      <c r="T1575" s="59"/>
      <c r="U1575" s="58"/>
      <c r="AM1575" s="2"/>
    </row>
    <row r="1576" spans="1:39" s="3" customFormat="1">
      <c r="A1576" s="1"/>
      <c r="B1576" s="1"/>
      <c r="F1576" s="58"/>
      <c r="T1576" s="59"/>
      <c r="U1576" s="58"/>
      <c r="AM1576" s="2"/>
    </row>
    <row r="1577" spans="1:39" s="3" customFormat="1">
      <c r="A1577" s="1"/>
      <c r="B1577" s="1"/>
      <c r="F1577" s="58"/>
      <c r="T1577" s="59"/>
      <c r="U1577" s="58"/>
      <c r="AM1577" s="2"/>
    </row>
    <row r="1578" spans="1:39" s="3" customFormat="1">
      <c r="A1578" s="1"/>
      <c r="B1578" s="1"/>
      <c r="F1578" s="58"/>
      <c r="T1578" s="59"/>
      <c r="U1578" s="58"/>
      <c r="AM1578" s="2"/>
    </row>
    <row r="1579" spans="1:39" s="3" customFormat="1">
      <c r="A1579" s="1"/>
      <c r="B1579" s="1"/>
      <c r="F1579" s="58"/>
      <c r="T1579" s="59"/>
      <c r="U1579" s="58"/>
      <c r="AM1579" s="2"/>
    </row>
    <row r="1580" spans="1:39" s="3" customFormat="1">
      <c r="A1580" s="1"/>
      <c r="B1580" s="1"/>
      <c r="F1580" s="58"/>
      <c r="T1580" s="59"/>
      <c r="U1580" s="58"/>
      <c r="AM1580" s="2"/>
    </row>
    <row r="1581" spans="1:39" s="3" customFormat="1">
      <c r="A1581" s="1"/>
      <c r="B1581" s="1"/>
      <c r="F1581" s="58"/>
      <c r="T1581" s="59"/>
      <c r="U1581" s="58"/>
      <c r="AM1581" s="2"/>
    </row>
    <row r="1582" spans="1:39" s="3" customFormat="1">
      <c r="A1582" s="1"/>
      <c r="B1582" s="1"/>
      <c r="F1582" s="58"/>
      <c r="T1582" s="59"/>
      <c r="U1582" s="58"/>
      <c r="AM1582" s="2"/>
    </row>
    <row r="1583" spans="1:39" s="3" customFormat="1">
      <c r="A1583" s="1"/>
      <c r="B1583" s="1"/>
      <c r="F1583" s="58"/>
      <c r="T1583" s="59"/>
      <c r="U1583" s="58"/>
      <c r="AM1583" s="2"/>
    </row>
    <row r="1584" spans="1:39" s="3" customFormat="1">
      <c r="A1584" s="1"/>
      <c r="B1584" s="1"/>
      <c r="F1584" s="58"/>
      <c r="T1584" s="59"/>
      <c r="U1584" s="58"/>
      <c r="AM1584" s="2"/>
    </row>
    <row r="1585" spans="1:39" s="3" customFormat="1">
      <c r="A1585" s="1"/>
      <c r="B1585" s="1"/>
      <c r="F1585" s="58"/>
      <c r="T1585" s="59"/>
      <c r="U1585" s="58"/>
      <c r="AM1585" s="2"/>
    </row>
    <row r="1586" spans="1:39" s="3" customFormat="1">
      <c r="A1586" s="1"/>
      <c r="B1586" s="1"/>
      <c r="F1586" s="58"/>
      <c r="T1586" s="59"/>
      <c r="U1586" s="58"/>
      <c r="AM1586" s="2"/>
    </row>
    <row r="1587" spans="1:39" s="3" customFormat="1">
      <c r="A1587" s="1"/>
      <c r="B1587" s="1"/>
      <c r="F1587" s="58"/>
      <c r="T1587" s="59"/>
      <c r="U1587" s="58"/>
      <c r="AM1587" s="2"/>
    </row>
    <row r="1588" spans="1:39" s="3" customFormat="1">
      <c r="A1588" s="1"/>
      <c r="B1588" s="1"/>
      <c r="F1588" s="58"/>
      <c r="T1588" s="59"/>
      <c r="U1588" s="58"/>
      <c r="AM1588" s="2"/>
    </row>
    <row r="1589" spans="1:39" s="3" customFormat="1">
      <c r="A1589" s="1"/>
      <c r="B1589" s="1"/>
      <c r="F1589" s="58"/>
      <c r="T1589" s="59"/>
      <c r="U1589" s="58"/>
      <c r="AM1589" s="2"/>
    </row>
    <row r="1590" spans="1:39" s="3" customFormat="1">
      <c r="A1590" s="1"/>
      <c r="B1590" s="1"/>
      <c r="F1590" s="58"/>
      <c r="T1590" s="59"/>
      <c r="U1590" s="58"/>
      <c r="AM1590" s="2"/>
    </row>
    <row r="1591" spans="1:39" s="3" customFormat="1">
      <c r="A1591" s="1"/>
      <c r="B1591" s="1"/>
      <c r="F1591" s="58"/>
      <c r="T1591" s="59"/>
      <c r="U1591" s="58"/>
      <c r="AM1591" s="2"/>
    </row>
    <row r="1592" spans="1:39" s="3" customFormat="1">
      <c r="A1592" s="1"/>
      <c r="B1592" s="1"/>
      <c r="F1592" s="58"/>
      <c r="T1592" s="59"/>
      <c r="U1592" s="58"/>
      <c r="AM1592" s="2"/>
    </row>
    <row r="1593" spans="1:39" s="3" customFormat="1">
      <c r="A1593" s="1"/>
      <c r="B1593" s="1"/>
      <c r="F1593" s="58"/>
      <c r="T1593" s="59"/>
      <c r="U1593" s="58"/>
      <c r="AM1593" s="2"/>
    </row>
    <row r="1594" spans="1:39" s="3" customFormat="1">
      <c r="A1594" s="1"/>
      <c r="B1594" s="1"/>
      <c r="F1594" s="58"/>
      <c r="T1594" s="59"/>
      <c r="U1594" s="58"/>
      <c r="AM1594" s="2"/>
    </row>
    <row r="1595" spans="1:39" s="3" customFormat="1">
      <c r="A1595" s="1"/>
      <c r="B1595" s="1"/>
      <c r="F1595" s="58"/>
      <c r="T1595" s="59"/>
      <c r="U1595" s="58"/>
      <c r="AM1595" s="2"/>
    </row>
    <row r="1596" spans="1:39" s="3" customFormat="1">
      <c r="A1596" s="1"/>
      <c r="B1596" s="1"/>
      <c r="F1596" s="58"/>
      <c r="T1596" s="59"/>
      <c r="U1596" s="58"/>
      <c r="AM1596" s="2"/>
    </row>
    <row r="1597" spans="1:39" s="3" customFormat="1">
      <c r="A1597" s="1"/>
      <c r="B1597" s="1"/>
      <c r="F1597" s="58"/>
      <c r="T1597" s="59"/>
      <c r="U1597" s="58"/>
      <c r="AM1597" s="2"/>
    </row>
    <row r="1598" spans="1:39" s="3" customFormat="1">
      <c r="A1598" s="1"/>
      <c r="B1598" s="1"/>
      <c r="F1598" s="58"/>
      <c r="T1598" s="59"/>
      <c r="U1598" s="58"/>
      <c r="AM1598" s="2"/>
    </row>
    <row r="1599" spans="1:39" s="3" customFormat="1">
      <c r="A1599" s="1"/>
      <c r="B1599" s="1"/>
      <c r="F1599" s="58"/>
      <c r="T1599" s="59"/>
      <c r="U1599" s="58"/>
      <c r="AM1599" s="2"/>
    </row>
    <row r="1600" spans="1:39" s="3" customFormat="1">
      <c r="A1600" s="1"/>
      <c r="B1600" s="1"/>
      <c r="F1600" s="58"/>
      <c r="T1600" s="59"/>
      <c r="U1600" s="58"/>
      <c r="AM1600" s="2"/>
    </row>
    <row r="1601" spans="1:39" s="3" customFormat="1">
      <c r="A1601" s="1"/>
      <c r="B1601" s="1"/>
      <c r="F1601" s="58"/>
      <c r="T1601" s="59"/>
      <c r="U1601" s="58"/>
      <c r="AM1601" s="2"/>
    </row>
    <row r="1602" spans="1:39" s="3" customFormat="1">
      <c r="A1602" s="1"/>
      <c r="B1602" s="1"/>
      <c r="F1602" s="58"/>
      <c r="T1602" s="59"/>
      <c r="U1602" s="58"/>
      <c r="AM1602" s="2"/>
    </row>
    <row r="1603" spans="1:39" s="3" customFormat="1">
      <c r="A1603" s="1"/>
      <c r="B1603" s="1"/>
      <c r="F1603" s="58"/>
      <c r="T1603" s="59"/>
      <c r="U1603" s="58"/>
      <c r="AM1603" s="2"/>
    </row>
    <row r="1604" spans="1:39" s="3" customFormat="1">
      <c r="A1604" s="1"/>
      <c r="B1604" s="1"/>
      <c r="F1604" s="58"/>
      <c r="T1604" s="59"/>
      <c r="U1604" s="58"/>
      <c r="AM1604" s="2"/>
    </row>
    <row r="1605" spans="1:39" s="3" customFormat="1">
      <c r="A1605" s="1"/>
      <c r="B1605" s="1"/>
      <c r="F1605" s="58"/>
      <c r="T1605" s="59"/>
      <c r="U1605" s="58"/>
      <c r="AM1605" s="2"/>
    </row>
    <row r="1606" spans="1:39" s="3" customFormat="1">
      <c r="A1606" s="1"/>
      <c r="B1606" s="1"/>
      <c r="F1606" s="58"/>
      <c r="T1606" s="59"/>
      <c r="U1606" s="58"/>
      <c r="AM1606" s="2"/>
    </row>
    <row r="1607" spans="1:39" s="3" customFormat="1">
      <c r="A1607" s="1"/>
      <c r="B1607" s="1"/>
      <c r="F1607" s="58"/>
      <c r="T1607" s="59"/>
      <c r="U1607" s="58"/>
      <c r="AM1607" s="2"/>
    </row>
    <row r="1608" spans="1:39" s="3" customFormat="1">
      <c r="A1608" s="1"/>
      <c r="B1608" s="1"/>
      <c r="F1608" s="58"/>
      <c r="T1608" s="59"/>
      <c r="U1608" s="58"/>
      <c r="AM1608" s="2"/>
    </row>
    <row r="1609" spans="1:39" s="3" customFormat="1">
      <c r="A1609" s="1"/>
      <c r="B1609" s="1"/>
      <c r="F1609" s="58"/>
      <c r="T1609" s="59"/>
      <c r="U1609" s="58"/>
      <c r="AM1609" s="2"/>
    </row>
    <row r="1610" spans="1:39" s="3" customFormat="1">
      <c r="A1610" s="1"/>
      <c r="B1610" s="1"/>
      <c r="F1610" s="58"/>
      <c r="T1610" s="59"/>
      <c r="U1610" s="58"/>
      <c r="AM1610" s="2"/>
    </row>
    <row r="1611" spans="1:39" s="3" customFormat="1">
      <c r="A1611" s="1"/>
      <c r="B1611" s="1"/>
      <c r="F1611" s="58"/>
      <c r="T1611" s="59"/>
      <c r="U1611" s="58"/>
      <c r="AM1611" s="2"/>
    </row>
    <row r="1612" spans="1:39" s="3" customFormat="1">
      <c r="A1612" s="1"/>
      <c r="B1612" s="1"/>
      <c r="F1612" s="58"/>
      <c r="T1612" s="59"/>
      <c r="U1612" s="58"/>
      <c r="AM1612" s="2"/>
    </row>
    <row r="1613" spans="1:39" s="3" customFormat="1">
      <c r="A1613" s="1"/>
      <c r="B1613" s="1"/>
      <c r="F1613" s="58"/>
      <c r="T1613" s="59"/>
      <c r="U1613" s="58"/>
      <c r="AM1613" s="2"/>
    </row>
    <row r="1614" spans="1:39" s="3" customFormat="1">
      <c r="A1614" s="1"/>
      <c r="B1614" s="1"/>
      <c r="F1614" s="58"/>
      <c r="T1614" s="59"/>
      <c r="U1614" s="58"/>
      <c r="AM1614" s="2"/>
    </row>
    <row r="1615" spans="1:39" s="3" customFormat="1">
      <c r="A1615" s="1"/>
      <c r="B1615" s="1"/>
      <c r="F1615" s="58"/>
      <c r="T1615" s="59"/>
      <c r="U1615" s="58"/>
      <c r="AM1615" s="2"/>
    </row>
    <row r="1616" spans="1:39" s="3" customFormat="1">
      <c r="A1616" s="1"/>
      <c r="B1616" s="1"/>
      <c r="F1616" s="58"/>
      <c r="T1616" s="59"/>
      <c r="U1616" s="58"/>
      <c r="AM1616" s="2"/>
    </row>
    <row r="1617" spans="1:39" s="3" customFormat="1">
      <c r="A1617" s="1"/>
      <c r="B1617" s="1"/>
      <c r="F1617" s="58"/>
      <c r="T1617" s="59"/>
      <c r="U1617" s="58"/>
      <c r="AM1617" s="2"/>
    </row>
    <row r="1618" spans="1:39" s="3" customFormat="1">
      <c r="A1618" s="1"/>
      <c r="B1618" s="1"/>
      <c r="F1618" s="58"/>
      <c r="T1618" s="59"/>
      <c r="U1618" s="58"/>
      <c r="AM1618" s="2"/>
    </row>
    <row r="1619" spans="1:39" s="3" customFormat="1">
      <c r="A1619" s="1"/>
      <c r="B1619" s="1"/>
      <c r="F1619" s="58"/>
      <c r="T1619" s="59"/>
      <c r="U1619" s="58"/>
      <c r="AM1619" s="2"/>
    </row>
    <row r="1620" spans="1:39" s="3" customFormat="1">
      <c r="A1620" s="1"/>
      <c r="B1620" s="1"/>
      <c r="F1620" s="58"/>
      <c r="T1620" s="59"/>
      <c r="U1620" s="58"/>
      <c r="AM1620" s="2"/>
    </row>
    <row r="1621" spans="1:39" s="3" customFormat="1">
      <c r="A1621" s="1"/>
      <c r="B1621" s="1"/>
      <c r="F1621" s="58"/>
      <c r="T1621" s="59"/>
      <c r="U1621" s="58"/>
      <c r="AM1621" s="2"/>
    </row>
    <row r="1622" spans="1:39" s="3" customFormat="1">
      <c r="A1622" s="1"/>
      <c r="B1622" s="1"/>
      <c r="F1622" s="58"/>
      <c r="T1622" s="59"/>
      <c r="U1622" s="58"/>
      <c r="AM1622" s="2"/>
    </row>
    <row r="1623" spans="1:39" s="3" customFormat="1">
      <c r="A1623" s="1"/>
      <c r="B1623" s="1"/>
      <c r="F1623" s="58"/>
      <c r="T1623" s="59"/>
      <c r="U1623" s="58"/>
      <c r="AM1623" s="2"/>
    </row>
    <row r="1624" spans="1:39" s="3" customFormat="1">
      <c r="A1624" s="1"/>
      <c r="B1624" s="1"/>
      <c r="F1624" s="58"/>
      <c r="T1624" s="59"/>
      <c r="U1624" s="58"/>
      <c r="AM1624" s="2"/>
    </row>
    <row r="1625" spans="1:39" s="3" customFormat="1">
      <c r="A1625" s="1"/>
      <c r="B1625" s="1"/>
      <c r="F1625" s="58"/>
      <c r="T1625" s="59"/>
      <c r="U1625" s="58"/>
      <c r="AM1625" s="2"/>
    </row>
    <row r="1626" spans="1:39" s="3" customFormat="1">
      <c r="A1626" s="1"/>
      <c r="B1626" s="1"/>
      <c r="F1626" s="58"/>
      <c r="T1626" s="59"/>
      <c r="U1626" s="58"/>
      <c r="AM1626" s="2"/>
    </row>
    <row r="1627" spans="1:39" s="3" customFormat="1">
      <c r="A1627" s="1"/>
      <c r="B1627" s="1"/>
      <c r="F1627" s="58"/>
      <c r="T1627" s="59"/>
      <c r="U1627" s="58"/>
      <c r="AM1627" s="2"/>
    </row>
    <row r="1628" spans="1:39" s="3" customFormat="1">
      <c r="A1628" s="1"/>
      <c r="B1628" s="1"/>
      <c r="F1628" s="58"/>
      <c r="T1628" s="59"/>
      <c r="U1628" s="58"/>
      <c r="AM1628" s="2"/>
    </row>
    <row r="1629" spans="1:39" s="3" customFormat="1">
      <c r="A1629" s="1"/>
      <c r="B1629" s="1"/>
      <c r="F1629" s="58"/>
      <c r="T1629" s="59"/>
      <c r="U1629" s="58"/>
      <c r="AM1629" s="2"/>
    </row>
    <row r="1630" spans="1:39" s="3" customFormat="1">
      <c r="A1630" s="1"/>
      <c r="B1630" s="1"/>
      <c r="F1630" s="58"/>
      <c r="T1630" s="59"/>
      <c r="U1630" s="58"/>
      <c r="AM1630" s="2"/>
    </row>
    <row r="1631" spans="1:39" s="3" customFormat="1">
      <c r="A1631" s="1"/>
      <c r="B1631" s="1"/>
      <c r="F1631" s="58"/>
      <c r="T1631" s="59"/>
      <c r="U1631" s="58"/>
      <c r="AM1631" s="2"/>
    </row>
    <row r="1632" spans="1:39" s="3" customFormat="1">
      <c r="A1632" s="1"/>
      <c r="B1632" s="1"/>
      <c r="F1632" s="58"/>
      <c r="T1632" s="59"/>
      <c r="U1632" s="58"/>
      <c r="AM1632" s="2"/>
    </row>
    <row r="1633" spans="1:39" s="3" customFormat="1">
      <c r="A1633" s="1"/>
      <c r="B1633" s="1"/>
      <c r="F1633" s="58"/>
      <c r="T1633" s="59"/>
      <c r="U1633" s="58"/>
      <c r="AM1633" s="2"/>
    </row>
    <row r="1634" spans="1:39" s="3" customFormat="1">
      <c r="A1634" s="1"/>
      <c r="B1634" s="1"/>
      <c r="F1634" s="58"/>
      <c r="T1634" s="59"/>
      <c r="U1634" s="58"/>
      <c r="AM1634" s="2"/>
    </row>
    <row r="1635" spans="1:39" s="3" customFormat="1">
      <c r="A1635" s="1"/>
      <c r="B1635" s="1"/>
      <c r="F1635" s="58"/>
      <c r="T1635" s="59"/>
      <c r="U1635" s="58"/>
      <c r="AM1635" s="2"/>
    </row>
    <row r="1636" spans="1:39" s="3" customFormat="1">
      <c r="A1636" s="1"/>
      <c r="B1636" s="1"/>
      <c r="F1636" s="58"/>
      <c r="T1636" s="59"/>
      <c r="U1636" s="58"/>
      <c r="AM1636" s="2"/>
    </row>
    <row r="1637" spans="1:39" s="3" customFormat="1">
      <c r="A1637" s="1"/>
      <c r="B1637" s="1"/>
      <c r="F1637" s="58"/>
      <c r="T1637" s="59"/>
      <c r="U1637" s="58"/>
      <c r="AM1637" s="2"/>
    </row>
    <row r="1638" spans="1:39" s="3" customFormat="1">
      <c r="A1638" s="1"/>
      <c r="B1638" s="1"/>
      <c r="F1638" s="58"/>
      <c r="T1638" s="59"/>
      <c r="U1638" s="58"/>
      <c r="AM1638" s="2"/>
    </row>
    <row r="1639" spans="1:39" s="3" customFormat="1">
      <c r="A1639" s="1"/>
      <c r="B1639" s="1"/>
      <c r="F1639" s="58"/>
      <c r="T1639" s="59"/>
      <c r="U1639" s="58"/>
      <c r="AM1639" s="2"/>
    </row>
    <row r="1640" spans="1:39" s="3" customFormat="1">
      <c r="A1640" s="1"/>
      <c r="B1640" s="1"/>
      <c r="F1640" s="58"/>
      <c r="T1640" s="59"/>
      <c r="U1640" s="58"/>
      <c r="AM1640" s="2"/>
    </row>
    <row r="1641" spans="1:39" s="3" customFormat="1">
      <c r="A1641" s="1"/>
      <c r="B1641" s="1"/>
      <c r="F1641" s="58"/>
      <c r="T1641" s="59"/>
      <c r="U1641" s="58"/>
      <c r="AM1641" s="2"/>
    </row>
    <row r="1642" spans="1:39" s="3" customFormat="1">
      <c r="A1642" s="1"/>
      <c r="B1642" s="1"/>
      <c r="F1642" s="58"/>
      <c r="T1642" s="59"/>
      <c r="U1642" s="58"/>
      <c r="AM1642" s="2"/>
    </row>
    <row r="1643" spans="1:39" s="3" customFormat="1">
      <c r="A1643" s="1"/>
      <c r="B1643" s="1"/>
      <c r="F1643" s="58"/>
      <c r="T1643" s="59"/>
      <c r="U1643" s="58"/>
      <c r="AM1643" s="2"/>
    </row>
    <row r="1644" spans="1:39" s="3" customFormat="1">
      <c r="A1644" s="1"/>
      <c r="B1644" s="1"/>
      <c r="F1644" s="58"/>
      <c r="T1644" s="59"/>
      <c r="U1644" s="58"/>
      <c r="AM1644" s="2"/>
    </row>
    <row r="1645" spans="1:39" s="3" customFormat="1">
      <c r="A1645" s="1"/>
      <c r="B1645" s="1"/>
      <c r="F1645" s="58"/>
      <c r="T1645" s="59"/>
      <c r="U1645" s="58"/>
      <c r="AM1645" s="2"/>
    </row>
    <row r="1646" spans="1:39" s="3" customFormat="1">
      <c r="A1646" s="1"/>
      <c r="B1646" s="1"/>
      <c r="F1646" s="58"/>
      <c r="T1646" s="59"/>
      <c r="U1646" s="58"/>
      <c r="AM1646" s="2"/>
    </row>
    <row r="1647" spans="1:39" s="3" customFormat="1">
      <c r="A1647" s="1"/>
      <c r="B1647" s="1"/>
      <c r="F1647" s="58"/>
      <c r="T1647" s="59"/>
      <c r="U1647" s="58"/>
      <c r="AM1647" s="2"/>
    </row>
    <row r="1648" spans="1:39" s="3" customFormat="1">
      <c r="A1648" s="1"/>
      <c r="B1648" s="1"/>
      <c r="F1648" s="58"/>
      <c r="T1648" s="59"/>
      <c r="U1648" s="58"/>
      <c r="AM1648" s="2"/>
    </row>
    <row r="1649" spans="1:39" s="3" customFormat="1">
      <c r="A1649" s="1"/>
      <c r="B1649" s="1"/>
      <c r="F1649" s="58"/>
      <c r="T1649" s="59"/>
      <c r="U1649" s="58"/>
      <c r="AM1649" s="2"/>
    </row>
    <row r="1650" spans="1:39" s="3" customFormat="1">
      <c r="A1650" s="1"/>
      <c r="B1650" s="1"/>
      <c r="F1650" s="58"/>
      <c r="T1650" s="59"/>
      <c r="U1650" s="58"/>
      <c r="AM1650" s="2"/>
    </row>
    <row r="1651" spans="1:39" s="3" customFormat="1">
      <c r="A1651" s="1"/>
      <c r="B1651" s="1"/>
      <c r="F1651" s="58"/>
      <c r="T1651" s="59"/>
      <c r="U1651" s="58"/>
      <c r="AM1651" s="2"/>
    </row>
    <row r="1652" spans="1:39" s="3" customFormat="1">
      <c r="A1652" s="1"/>
      <c r="B1652" s="1"/>
      <c r="F1652" s="58"/>
      <c r="T1652" s="59"/>
      <c r="U1652" s="58"/>
      <c r="AM1652" s="2"/>
    </row>
    <row r="1653" spans="1:39" s="3" customFormat="1">
      <c r="A1653" s="1"/>
      <c r="B1653" s="1"/>
      <c r="F1653" s="58"/>
      <c r="T1653" s="59"/>
      <c r="U1653" s="58"/>
      <c r="AM1653" s="2"/>
    </row>
    <row r="1654" spans="1:39" s="3" customFormat="1">
      <c r="A1654" s="1"/>
      <c r="B1654" s="1"/>
      <c r="F1654" s="58"/>
      <c r="T1654" s="59"/>
      <c r="U1654" s="58"/>
      <c r="AM1654" s="2"/>
    </row>
    <row r="1655" spans="1:39" s="3" customFormat="1">
      <c r="A1655" s="1"/>
      <c r="B1655" s="1"/>
      <c r="F1655" s="58"/>
      <c r="T1655" s="59"/>
      <c r="U1655" s="58"/>
      <c r="AM1655" s="2"/>
    </row>
    <row r="1656" spans="1:39" s="3" customFormat="1">
      <c r="A1656" s="1"/>
      <c r="B1656" s="1"/>
      <c r="F1656" s="58"/>
      <c r="T1656" s="59"/>
      <c r="U1656" s="58"/>
      <c r="AM1656" s="2"/>
    </row>
    <row r="1657" spans="1:39" s="3" customFormat="1">
      <c r="A1657" s="1"/>
      <c r="B1657" s="1"/>
      <c r="F1657" s="58"/>
      <c r="T1657" s="59"/>
      <c r="U1657" s="58"/>
      <c r="AM1657" s="2"/>
    </row>
    <row r="1658" spans="1:39" s="3" customFormat="1">
      <c r="A1658" s="1"/>
      <c r="B1658" s="1"/>
      <c r="F1658" s="58"/>
      <c r="T1658" s="59"/>
      <c r="U1658" s="58"/>
      <c r="AM1658" s="2"/>
    </row>
    <row r="1659" spans="1:39" s="3" customFormat="1">
      <c r="A1659" s="1"/>
      <c r="B1659" s="1"/>
      <c r="F1659" s="58"/>
      <c r="T1659" s="59"/>
      <c r="U1659" s="58"/>
      <c r="AM1659" s="2"/>
    </row>
    <row r="1660" spans="1:39" s="3" customFormat="1">
      <c r="A1660" s="1"/>
      <c r="B1660" s="1"/>
      <c r="F1660" s="58"/>
      <c r="T1660" s="59"/>
      <c r="U1660" s="58"/>
      <c r="AM1660" s="2"/>
    </row>
    <row r="1661" spans="1:39" s="3" customFormat="1">
      <c r="A1661" s="1"/>
      <c r="B1661" s="1"/>
      <c r="F1661" s="58"/>
      <c r="T1661" s="59"/>
      <c r="U1661" s="58"/>
      <c r="AM1661" s="2"/>
    </row>
    <row r="1662" spans="1:39" s="3" customFormat="1">
      <c r="A1662" s="1"/>
      <c r="B1662" s="1"/>
      <c r="F1662" s="58"/>
      <c r="T1662" s="59"/>
      <c r="U1662" s="58"/>
      <c r="AM1662" s="2"/>
    </row>
    <row r="1663" spans="1:39" s="3" customFormat="1">
      <c r="A1663" s="1"/>
      <c r="B1663" s="1"/>
      <c r="F1663" s="58"/>
      <c r="T1663" s="59"/>
      <c r="U1663" s="58"/>
      <c r="AM1663" s="2"/>
    </row>
    <row r="1664" spans="1:39" s="3" customFormat="1">
      <c r="A1664" s="1"/>
      <c r="B1664" s="1"/>
      <c r="F1664" s="58"/>
      <c r="T1664" s="59"/>
      <c r="U1664" s="58"/>
      <c r="AM1664" s="2"/>
    </row>
    <row r="1665" spans="1:39" s="3" customFormat="1">
      <c r="A1665" s="1"/>
      <c r="B1665" s="1"/>
      <c r="F1665" s="58"/>
      <c r="T1665" s="59"/>
      <c r="U1665" s="58"/>
      <c r="AM1665" s="2"/>
    </row>
    <row r="1666" spans="1:39" s="3" customFormat="1">
      <c r="A1666" s="1"/>
      <c r="B1666" s="1"/>
      <c r="F1666" s="58"/>
      <c r="T1666" s="59"/>
      <c r="U1666" s="58"/>
      <c r="AM1666" s="2"/>
    </row>
    <row r="1667" spans="1:39" s="3" customFormat="1">
      <c r="A1667" s="1"/>
      <c r="B1667" s="1"/>
      <c r="F1667" s="58"/>
      <c r="T1667" s="59"/>
      <c r="U1667" s="58"/>
      <c r="AM1667" s="2"/>
    </row>
    <row r="1668" spans="1:39" s="3" customFormat="1">
      <c r="A1668" s="1"/>
      <c r="B1668" s="1"/>
      <c r="F1668" s="58"/>
      <c r="T1668" s="59"/>
      <c r="U1668" s="58"/>
      <c r="AM1668" s="2"/>
    </row>
    <row r="1669" spans="1:39" s="3" customFormat="1">
      <c r="A1669" s="1"/>
      <c r="B1669" s="1"/>
      <c r="F1669" s="58"/>
      <c r="T1669" s="59"/>
      <c r="U1669" s="58"/>
      <c r="AM1669" s="2"/>
    </row>
    <row r="1670" spans="1:39" s="3" customFormat="1">
      <c r="A1670" s="1"/>
      <c r="B1670" s="1"/>
      <c r="F1670" s="58"/>
      <c r="T1670" s="59"/>
      <c r="U1670" s="58"/>
      <c r="AM1670" s="2"/>
    </row>
    <row r="1671" spans="1:39" s="3" customFormat="1">
      <c r="A1671" s="1"/>
      <c r="B1671" s="1"/>
      <c r="F1671" s="58"/>
      <c r="T1671" s="59"/>
      <c r="U1671" s="58"/>
      <c r="AM1671" s="2"/>
    </row>
    <row r="1672" spans="1:39" s="3" customFormat="1">
      <c r="A1672" s="1"/>
      <c r="B1672" s="1"/>
      <c r="F1672" s="58"/>
      <c r="T1672" s="59"/>
      <c r="U1672" s="58"/>
      <c r="AM1672" s="2"/>
    </row>
    <row r="1673" spans="1:39" s="3" customFormat="1">
      <c r="A1673" s="1"/>
      <c r="B1673" s="1"/>
      <c r="F1673" s="58"/>
      <c r="T1673" s="59"/>
      <c r="U1673" s="58"/>
      <c r="AM1673" s="2"/>
    </row>
    <row r="1674" spans="1:39" s="3" customFormat="1">
      <c r="A1674" s="1"/>
      <c r="B1674" s="1"/>
      <c r="F1674" s="58"/>
      <c r="T1674" s="59"/>
      <c r="U1674" s="58"/>
      <c r="AM1674" s="2"/>
    </row>
    <row r="1675" spans="1:39" s="3" customFormat="1">
      <c r="A1675" s="1"/>
      <c r="B1675" s="1"/>
      <c r="F1675" s="58"/>
      <c r="T1675" s="59"/>
      <c r="U1675" s="58"/>
      <c r="AM1675" s="2"/>
    </row>
    <row r="1676" spans="1:39" s="3" customFormat="1">
      <c r="A1676" s="1"/>
      <c r="B1676" s="1"/>
      <c r="F1676" s="58"/>
      <c r="T1676" s="59"/>
      <c r="U1676" s="58"/>
      <c r="AM1676" s="2"/>
    </row>
    <row r="1677" spans="1:39" s="3" customFormat="1">
      <c r="A1677" s="1"/>
      <c r="B1677" s="1"/>
      <c r="F1677" s="58"/>
      <c r="T1677" s="59"/>
      <c r="U1677" s="58"/>
      <c r="AM1677" s="2"/>
    </row>
    <row r="1678" spans="1:39" s="3" customFormat="1">
      <c r="A1678" s="1"/>
      <c r="B1678" s="1"/>
      <c r="F1678" s="58"/>
      <c r="T1678" s="59"/>
      <c r="U1678" s="58"/>
      <c r="AM1678" s="2"/>
    </row>
    <row r="1679" spans="1:39" s="3" customFormat="1">
      <c r="A1679" s="1"/>
      <c r="B1679" s="1"/>
      <c r="F1679" s="58"/>
      <c r="T1679" s="59"/>
      <c r="U1679" s="58"/>
      <c r="AM1679" s="2"/>
    </row>
    <row r="1680" spans="1:39" s="3" customFormat="1">
      <c r="A1680" s="1"/>
      <c r="B1680" s="1"/>
      <c r="F1680" s="58"/>
      <c r="T1680" s="59"/>
      <c r="U1680" s="58"/>
      <c r="AM1680" s="2"/>
    </row>
    <row r="1681" spans="1:39" s="3" customFormat="1">
      <c r="A1681" s="1"/>
      <c r="B1681" s="1"/>
      <c r="F1681" s="58"/>
      <c r="T1681" s="59"/>
      <c r="U1681" s="58"/>
      <c r="AM1681" s="2"/>
    </row>
    <row r="1682" spans="1:39" s="3" customFormat="1">
      <c r="A1682" s="1"/>
      <c r="B1682" s="1"/>
      <c r="F1682" s="58"/>
      <c r="T1682" s="59"/>
      <c r="U1682" s="58"/>
      <c r="AM1682" s="2"/>
    </row>
    <row r="1683" spans="1:39" s="3" customFormat="1">
      <c r="A1683" s="1"/>
      <c r="B1683" s="1"/>
      <c r="F1683" s="58"/>
      <c r="T1683" s="59"/>
      <c r="U1683" s="58"/>
      <c r="AM1683" s="2"/>
    </row>
    <row r="1684" spans="1:39" s="3" customFormat="1">
      <c r="A1684" s="1"/>
      <c r="B1684" s="1"/>
      <c r="F1684" s="58"/>
      <c r="T1684" s="59"/>
      <c r="U1684" s="58"/>
      <c r="AM1684" s="2"/>
    </row>
    <row r="1685" spans="1:39" s="3" customFormat="1">
      <c r="A1685" s="1"/>
      <c r="B1685" s="1"/>
      <c r="F1685" s="58"/>
      <c r="T1685" s="59"/>
      <c r="U1685" s="58"/>
      <c r="AM1685" s="2"/>
    </row>
    <row r="1686" spans="1:39" s="3" customFormat="1">
      <c r="A1686" s="1"/>
      <c r="B1686" s="1"/>
      <c r="F1686" s="58"/>
      <c r="T1686" s="59"/>
      <c r="U1686" s="58"/>
      <c r="AM1686" s="2"/>
    </row>
    <row r="1687" spans="1:39" s="3" customFormat="1">
      <c r="A1687" s="1"/>
      <c r="B1687" s="1"/>
      <c r="F1687" s="58"/>
      <c r="T1687" s="59"/>
      <c r="U1687" s="58"/>
      <c r="AM1687" s="2"/>
    </row>
    <row r="1688" spans="1:39" s="3" customFormat="1">
      <c r="A1688" s="1"/>
      <c r="B1688" s="1"/>
      <c r="F1688" s="58"/>
      <c r="T1688" s="59"/>
      <c r="U1688" s="58"/>
      <c r="AM1688" s="2"/>
    </row>
    <row r="1689" spans="1:39" s="3" customFormat="1">
      <c r="A1689" s="1"/>
      <c r="B1689" s="1"/>
      <c r="F1689" s="58"/>
      <c r="T1689" s="59"/>
      <c r="U1689" s="58"/>
      <c r="AM1689" s="2"/>
    </row>
    <row r="1690" spans="1:39" s="3" customFormat="1">
      <c r="A1690" s="1"/>
      <c r="B1690" s="1"/>
      <c r="F1690" s="58"/>
      <c r="T1690" s="59"/>
      <c r="U1690" s="58"/>
      <c r="AM1690" s="2"/>
    </row>
    <row r="1691" spans="1:39" s="3" customFormat="1">
      <c r="A1691" s="1"/>
      <c r="B1691" s="1"/>
      <c r="F1691" s="58"/>
      <c r="T1691" s="59"/>
      <c r="U1691" s="58"/>
      <c r="AM1691" s="2"/>
    </row>
    <row r="1692" spans="1:39" s="3" customFormat="1">
      <c r="A1692" s="1"/>
      <c r="B1692" s="1"/>
      <c r="F1692" s="58"/>
      <c r="T1692" s="59"/>
      <c r="U1692" s="58"/>
      <c r="AM1692" s="2"/>
    </row>
    <row r="1693" spans="1:39" s="3" customFormat="1">
      <c r="A1693" s="1"/>
      <c r="B1693" s="1"/>
      <c r="F1693" s="58"/>
      <c r="T1693" s="59"/>
      <c r="U1693" s="58"/>
      <c r="AM1693" s="2"/>
    </row>
    <row r="1694" spans="1:39" s="3" customFormat="1">
      <c r="A1694" s="1"/>
      <c r="B1694" s="1"/>
      <c r="F1694" s="58"/>
      <c r="T1694" s="59"/>
      <c r="U1694" s="58"/>
      <c r="AM1694" s="2"/>
    </row>
    <row r="1695" spans="1:39" s="3" customFormat="1">
      <c r="A1695" s="1"/>
      <c r="B1695" s="1"/>
      <c r="F1695" s="58"/>
      <c r="T1695" s="59"/>
      <c r="U1695" s="58"/>
      <c r="AM1695" s="2"/>
    </row>
    <row r="1696" spans="1:39" s="3" customFormat="1">
      <c r="A1696" s="1"/>
      <c r="B1696" s="1"/>
      <c r="F1696" s="58"/>
      <c r="T1696" s="59"/>
      <c r="U1696" s="58"/>
      <c r="AM1696" s="2"/>
    </row>
    <row r="1697" spans="1:39" s="3" customFormat="1">
      <c r="A1697" s="1"/>
      <c r="B1697" s="1"/>
      <c r="F1697" s="58"/>
      <c r="T1697" s="59"/>
      <c r="U1697" s="58"/>
      <c r="AM1697" s="2"/>
    </row>
    <row r="1698" spans="1:39" s="3" customFormat="1">
      <c r="A1698" s="1"/>
      <c r="B1698" s="1"/>
      <c r="F1698" s="58"/>
      <c r="T1698" s="59"/>
      <c r="U1698" s="58"/>
      <c r="AM1698" s="2"/>
    </row>
    <row r="1699" spans="1:39" s="3" customFormat="1">
      <c r="A1699" s="1"/>
      <c r="B1699" s="1"/>
      <c r="F1699" s="58"/>
      <c r="T1699" s="59"/>
      <c r="U1699" s="58"/>
      <c r="AM1699" s="2"/>
    </row>
    <row r="1700" spans="1:39" s="3" customFormat="1">
      <c r="A1700" s="1"/>
      <c r="B1700" s="1"/>
      <c r="F1700" s="58"/>
      <c r="T1700" s="59"/>
      <c r="U1700" s="58"/>
      <c r="AM1700" s="2"/>
    </row>
    <row r="1701" spans="1:39" s="3" customFormat="1">
      <c r="A1701" s="1"/>
      <c r="B1701" s="1"/>
      <c r="F1701" s="58"/>
      <c r="T1701" s="59"/>
      <c r="U1701" s="58"/>
      <c r="AM1701" s="2"/>
    </row>
    <row r="1702" spans="1:39" s="3" customFormat="1">
      <c r="A1702" s="1"/>
      <c r="B1702" s="1"/>
      <c r="F1702" s="58"/>
      <c r="T1702" s="59"/>
      <c r="U1702" s="58"/>
      <c r="AM1702" s="2"/>
    </row>
    <row r="1703" spans="1:39" s="3" customFormat="1">
      <c r="A1703" s="1"/>
      <c r="B1703" s="1"/>
      <c r="F1703" s="58"/>
      <c r="T1703" s="59"/>
      <c r="U1703" s="58"/>
      <c r="AM1703" s="2"/>
    </row>
    <row r="1704" spans="1:39" s="3" customFormat="1">
      <c r="A1704" s="1"/>
      <c r="B1704" s="1"/>
      <c r="F1704" s="58"/>
      <c r="T1704" s="59"/>
      <c r="U1704" s="58"/>
      <c r="AM1704" s="2"/>
    </row>
    <row r="1705" spans="1:39" s="3" customFormat="1">
      <c r="A1705" s="1"/>
      <c r="B1705" s="1"/>
      <c r="F1705" s="58"/>
      <c r="T1705" s="59"/>
      <c r="U1705" s="58"/>
      <c r="AM1705" s="2"/>
    </row>
    <row r="1706" spans="1:39" s="3" customFormat="1">
      <c r="A1706" s="1"/>
      <c r="B1706" s="1"/>
      <c r="F1706" s="58"/>
      <c r="T1706" s="59"/>
      <c r="U1706" s="58"/>
      <c r="AM1706" s="2"/>
    </row>
    <row r="1707" spans="1:39" s="3" customFormat="1">
      <c r="A1707" s="1"/>
      <c r="B1707" s="1"/>
      <c r="F1707" s="58"/>
      <c r="T1707" s="59"/>
      <c r="U1707" s="58"/>
      <c r="AM1707" s="2"/>
    </row>
    <row r="1708" spans="1:39" s="3" customFormat="1">
      <c r="A1708" s="1"/>
      <c r="B1708" s="1"/>
      <c r="F1708" s="58"/>
      <c r="T1708" s="59"/>
      <c r="U1708" s="58"/>
      <c r="AM1708" s="2"/>
    </row>
    <row r="1709" spans="1:39" s="3" customFormat="1">
      <c r="A1709" s="1"/>
      <c r="B1709" s="1"/>
      <c r="F1709" s="58"/>
      <c r="T1709" s="59"/>
      <c r="U1709" s="58"/>
      <c r="AM1709" s="2"/>
    </row>
    <row r="1710" spans="1:39" s="3" customFormat="1">
      <c r="A1710" s="1"/>
      <c r="B1710" s="1"/>
      <c r="F1710" s="58"/>
      <c r="T1710" s="59"/>
      <c r="U1710" s="58"/>
      <c r="AM1710" s="2"/>
    </row>
    <row r="1711" spans="1:39" s="3" customFormat="1">
      <c r="A1711" s="1"/>
      <c r="B1711" s="1"/>
      <c r="F1711" s="58"/>
      <c r="T1711" s="59"/>
      <c r="U1711" s="58"/>
      <c r="AM1711" s="2"/>
    </row>
    <row r="1712" spans="1:39" s="3" customFormat="1">
      <c r="A1712" s="1"/>
      <c r="B1712" s="1"/>
      <c r="F1712" s="58"/>
      <c r="T1712" s="59"/>
      <c r="U1712" s="58"/>
      <c r="AM1712" s="2"/>
    </row>
    <row r="1713" spans="1:39" s="3" customFormat="1">
      <c r="A1713" s="1"/>
      <c r="B1713" s="1"/>
      <c r="F1713" s="58"/>
      <c r="T1713" s="59"/>
      <c r="U1713" s="58"/>
      <c r="AM1713" s="2"/>
    </row>
    <row r="1714" spans="1:39" s="3" customFormat="1">
      <c r="A1714" s="1"/>
      <c r="B1714" s="1"/>
      <c r="F1714" s="58"/>
      <c r="T1714" s="59"/>
      <c r="U1714" s="58"/>
      <c r="AM1714" s="2"/>
    </row>
    <row r="1715" spans="1:39" s="3" customFormat="1">
      <c r="A1715" s="1"/>
      <c r="B1715" s="1"/>
      <c r="F1715" s="58"/>
      <c r="T1715" s="59"/>
      <c r="U1715" s="58"/>
      <c r="AM1715" s="2"/>
    </row>
    <row r="1716" spans="1:39" s="3" customFormat="1">
      <c r="A1716" s="1"/>
      <c r="B1716" s="1"/>
      <c r="F1716" s="58"/>
      <c r="T1716" s="59"/>
      <c r="U1716" s="58"/>
      <c r="AM1716" s="2"/>
    </row>
    <row r="1717" spans="1:39" s="3" customFormat="1">
      <c r="A1717" s="1"/>
      <c r="B1717" s="1"/>
      <c r="F1717" s="58"/>
      <c r="T1717" s="59"/>
      <c r="U1717" s="58"/>
      <c r="AM1717" s="2"/>
    </row>
    <row r="1718" spans="1:39" s="3" customFormat="1">
      <c r="A1718" s="1"/>
      <c r="B1718" s="1"/>
      <c r="F1718" s="58"/>
      <c r="T1718" s="59"/>
      <c r="U1718" s="58"/>
      <c r="AM1718" s="2"/>
    </row>
    <row r="1719" spans="1:39" s="3" customFormat="1">
      <c r="A1719" s="1"/>
      <c r="B1719" s="1"/>
      <c r="F1719" s="58"/>
      <c r="T1719" s="59"/>
      <c r="U1719" s="58"/>
      <c r="AM1719" s="2"/>
    </row>
    <row r="1720" spans="1:39" s="3" customFormat="1">
      <c r="A1720" s="1"/>
      <c r="B1720" s="1"/>
      <c r="F1720" s="58"/>
      <c r="T1720" s="59"/>
      <c r="U1720" s="58"/>
      <c r="AM1720" s="2"/>
    </row>
    <row r="1721" spans="1:39" s="3" customFormat="1">
      <c r="A1721" s="1"/>
      <c r="B1721" s="1"/>
      <c r="F1721" s="58"/>
      <c r="T1721" s="59"/>
      <c r="U1721" s="58"/>
      <c r="AM1721" s="2"/>
    </row>
    <row r="1722" spans="1:39" s="3" customFormat="1">
      <c r="A1722" s="1"/>
      <c r="B1722" s="1"/>
      <c r="F1722" s="58"/>
      <c r="T1722" s="59"/>
      <c r="U1722" s="58"/>
      <c r="AM1722" s="2"/>
    </row>
    <row r="1723" spans="1:39" s="3" customFormat="1">
      <c r="A1723" s="1"/>
      <c r="B1723" s="1"/>
      <c r="F1723" s="58"/>
      <c r="T1723" s="59"/>
      <c r="U1723" s="58"/>
      <c r="AM1723" s="2"/>
    </row>
    <row r="1724" spans="1:39" s="3" customFormat="1">
      <c r="A1724" s="1"/>
      <c r="B1724" s="1"/>
      <c r="F1724" s="58"/>
      <c r="T1724" s="59"/>
      <c r="U1724" s="58"/>
      <c r="AM1724" s="2"/>
    </row>
    <row r="1725" spans="1:39" s="3" customFormat="1">
      <c r="A1725" s="1"/>
      <c r="B1725" s="1"/>
      <c r="F1725" s="58"/>
      <c r="T1725" s="59"/>
      <c r="U1725" s="58"/>
      <c r="AM1725" s="2"/>
    </row>
    <row r="1726" spans="1:39" s="3" customFormat="1">
      <c r="A1726" s="1"/>
      <c r="B1726" s="1"/>
      <c r="F1726" s="58"/>
      <c r="T1726" s="59"/>
      <c r="U1726" s="58"/>
      <c r="AM1726" s="2"/>
    </row>
    <row r="1727" spans="1:39" s="3" customFormat="1">
      <c r="A1727" s="1"/>
      <c r="B1727" s="1"/>
      <c r="F1727" s="58"/>
      <c r="T1727" s="59"/>
      <c r="U1727" s="58"/>
      <c r="AM1727" s="2"/>
    </row>
    <row r="1728" spans="1:39" s="3" customFormat="1">
      <c r="A1728" s="1"/>
      <c r="B1728" s="1"/>
      <c r="F1728" s="58"/>
      <c r="T1728" s="59"/>
      <c r="U1728" s="58"/>
      <c r="AM1728" s="2"/>
    </row>
    <row r="1729" spans="1:39" s="3" customFormat="1">
      <c r="A1729" s="1"/>
      <c r="B1729" s="1"/>
      <c r="F1729" s="58"/>
      <c r="T1729" s="59"/>
      <c r="U1729" s="58"/>
      <c r="AM1729" s="2"/>
    </row>
    <row r="1730" spans="1:39" s="3" customFormat="1">
      <c r="A1730" s="1"/>
      <c r="B1730" s="1"/>
      <c r="F1730" s="58"/>
      <c r="T1730" s="59"/>
      <c r="U1730" s="58"/>
      <c r="AM1730" s="2"/>
    </row>
    <row r="1731" spans="1:39" s="3" customFormat="1">
      <c r="A1731" s="1"/>
      <c r="B1731" s="1"/>
      <c r="F1731" s="58"/>
      <c r="T1731" s="59"/>
      <c r="U1731" s="58"/>
      <c r="AM1731" s="2"/>
    </row>
    <row r="1732" spans="1:39" s="3" customFormat="1">
      <c r="A1732" s="1"/>
      <c r="B1732" s="1"/>
      <c r="F1732" s="58"/>
      <c r="T1732" s="59"/>
      <c r="U1732" s="58"/>
      <c r="AM1732" s="2"/>
    </row>
    <row r="1733" spans="1:39" s="3" customFormat="1">
      <c r="A1733" s="1"/>
      <c r="B1733" s="1"/>
      <c r="F1733" s="58"/>
      <c r="T1733" s="59"/>
      <c r="U1733" s="58"/>
      <c r="AM1733" s="2"/>
    </row>
    <row r="1734" spans="1:39" s="3" customFormat="1">
      <c r="A1734" s="1"/>
      <c r="B1734" s="1"/>
      <c r="F1734" s="58"/>
      <c r="T1734" s="59"/>
      <c r="U1734" s="58"/>
      <c r="AM1734" s="2"/>
    </row>
    <row r="1735" spans="1:39" s="3" customFormat="1">
      <c r="A1735" s="1"/>
      <c r="B1735" s="1"/>
      <c r="F1735" s="58"/>
      <c r="T1735" s="59"/>
      <c r="U1735" s="58"/>
      <c r="AM1735" s="2"/>
    </row>
    <row r="1736" spans="1:39" s="3" customFormat="1">
      <c r="A1736" s="60"/>
      <c r="B1736" s="60"/>
      <c r="C1736" s="62"/>
      <c r="D1736" s="62"/>
      <c r="E1736" s="62"/>
      <c r="F1736" s="63"/>
      <c r="G1736" s="62"/>
      <c r="H1736" s="62"/>
      <c r="I1736" s="62"/>
      <c r="J1736" s="62"/>
      <c r="K1736" s="62"/>
      <c r="L1736" s="62"/>
      <c r="M1736" s="62"/>
      <c r="N1736" s="62"/>
      <c r="O1736" s="62"/>
      <c r="P1736" s="62"/>
      <c r="Q1736" s="62"/>
      <c r="R1736" s="62"/>
      <c r="S1736" s="62"/>
      <c r="T1736" s="64"/>
      <c r="U1736" s="63"/>
      <c r="AM1736" s="61"/>
    </row>
    <row r="1737" spans="1:39" s="3" customFormat="1">
      <c r="A1737" s="60"/>
      <c r="B1737" s="60"/>
      <c r="C1737" s="62"/>
      <c r="D1737" s="62"/>
      <c r="E1737" s="62"/>
      <c r="F1737" s="63"/>
      <c r="G1737" s="62"/>
      <c r="H1737" s="62"/>
      <c r="I1737" s="62"/>
      <c r="J1737" s="62"/>
      <c r="K1737" s="62"/>
      <c r="L1737" s="62"/>
      <c r="M1737" s="62"/>
      <c r="N1737" s="62"/>
      <c r="O1737" s="62"/>
      <c r="P1737" s="62"/>
      <c r="Q1737" s="62"/>
      <c r="R1737" s="62"/>
      <c r="S1737" s="62"/>
      <c r="T1737" s="64"/>
      <c r="U1737" s="63"/>
      <c r="AM1737" s="61"/>
    </row>
    <row r="1738" spans="1:39" s="3" customFormat="1">
      <c r="A1738" s="60"/>
      <c r="B1738" s="60"/>
      <c r="C1738" s="62"/>
      <c r="D1738" s="62"/>
      <c r="E1738" s="62"/>
      <c r="F1738" s="63"/>
      <c r="G1738" s="62"/>
      <c r="H1738" s="62"/>
      <c r="I1738" s="62"/>
      <c r="J1738" s="62"/>
      <c r="K1738" s="62"/>
      <c r="L1738" s="62"/>
      <c r="M1738" s="62"/>
      <c r="N1738" s="62"/>
      <c r="O1738" s="62"/>
      <c r="P1738" s="62"/>
      <c r="Q1738" s="62"/>
      <c r="R1738" s="62"/>
      <c r="S1738" s="62"/>
      <c r="T1738" s="64"/>
      <c r="U1738" s="63"/>
      <c r="AM1738" s="61"/>
    </row>
    <row r="1739" spans="1:39" s="3" customFormat="1">
      <c r="A1739" s="60"/>
      <c r="B1739" s="60"/>
      <c r="C1739" s="62"/>
      <c r="D1739" s="62"/>
      <c r="E1739" s="62"/>
      <c r="F1739" s="63"/>
      <c r="G1739" s="62"/>
      <c r="H1739" s="62"/>
      <c r="I1739" s="62"/>
      <c r="J1739" s="62"/>
      <c r="K1739" s="62"/>
      <c r="L1739" s="62"/>
      <c r="M1739" s="62"/>
      <c r="N1739" s="62"/>
      <c r="O1739" s="62"/>
      <c r="P1739" s="62"/>
      <c r="Q1739" s="62"/>
      <c r="R1739" s="62"/>
      <c r="S1739" s="62"/>
      <c r="T1739" s="64"/>
      <c r="U1739" s="63"/>
      <c r="AM1739" s="61"/>
    </row>
    <row r="1740" spans="1:39" s="3" customFormat="1">
      <c r="A1740" s="60"/>
      <c r="B1740" s="60"/>
      <c r="C1740" s="62"/>
      <c r="D1740" s="62"/>
      <c r="E1740" s="62"/>
      <c r="F1740" s="63"/>
      <c r="G1740" s="62"/>
      <c r="H1740" s="62"/>
      <c r="I1740" s="62"/>
      <c r="J1740" s="62"/>
      <c r="K1740" s="62"/>
      <c r="L1740" s="62"/>
      <c r="M1740" s="62"/>
      <c r="N1740" s="62"/>
      <c r="O1740" s="62"/>
      <c r="P1740" s="62"/>
      <c r="Q1740" s="62"/>
      <c r="R1740" s="62"/>
      <c r="S1740" s="62"/>
      <c r="T1740" s="64"/>
      <c r="U1740" s="63"/>
      <c r="AM1740" s="61"/>
    </row>
    <row r="1741" spans="1:39" s="3" customFormat="1">
      <c r="A1741" s="60"/>
      <c r="B1741" s="60"/>
      <c r="C1741" s="62"/>
      <c r="D1741" s="62"/>
      <c r="E1741" s="62"/>
      <c r="F1741" s="63"/>
      <c r="G1741" s="62"/>
      <c r="H1741" s="62"/>
      <c r="I1741" s="62"/>
      <c r="J1741" s="62"/>
      <c r="K1741" s="62"/>
      <c r="L1741" s="62"/>
      <c r="M1741" s="62"/>
      <c r="N1741" s="62"/>
      <c r="O1741" s="62"/>
      <c r="P1741" s="62"/>
      <c r="Q1741" s="62"/>
      <c r="R1741" s="62"/>
      <c r="S1741" s="62"/>
      <c r="T1741" s="64"/>
      <c r="U1741" s="63"/>
      <c r="AM1741" s="61"/>
    </row>
    <row r="1742" spans="1:39" s="3" customFormat="1">
      <c r="A1742" s="60"/>
      <c r="B1742" s="60"/>
      <c r="C1742" s="62"/>
      <c r="D1742" s="62"/>
      <c r="E1742" s="62"/>
      <c r="F1742" s="63"/>
      <c r="G1742" s="62"/>
      <c r="H1742" s="62"/>
      <c r="I1742" s="62"/>
      <c r="J1742" s="62"/>
      <c r="K1742" s="62"/>
      <c r="L1742" s="62"/>
      <c r="M1742" s="62"/>
      <c r="N1742" s="62"/>
      <c r="O1742" s="62"/>
      <c r="P1742" s="62"/>
      <c r="Q1742" s="62"/>
      <c r="R1742" s="62"/>
      <c r="S1742" s="62"/>
      <c r="T1742" s="64"/>
      <c r="U1742" s="63"/>
      <c r="AM1742" s="61"/>
    </row>
    <row r="1743" spans="1:39" s="3" customFormat="1">
      <c r="A1743" s="60"/>
      <c r="B1743" s="60"/>
      <c r="C1743" s="62"/>
      <c r="D1743" s="62"/>
      <c r="E1743" s="62"/>
      <c r="F1743" s="63"/>
      <c r="G1743" s="62"/>
      <c r="H1743" s="62"/>
      <c r="I1743" s="62"/>
      <c r="J1743" s="62"/>
      <c r="K1743" s="62"/>
      <c r="L1743" s="62"/>
      <c r="M1743" s="62"/>
      <c r="N1743" s="62"/>
      <c r="O1743" s="62"/>
      <c r="P1743" s="62"/>
      <c r="Q1743" s="62"/>
      <c r="R1743" s="62"/>
      <c r="S1743" s="62"/>
      <c r="T1743" s="64"/>
      <c r="U1743" s="63"/>
      <c r="AM1743" s="61"/>
    </row>
    <row r="1744" spans="1:39" s="3" customFormat="1">
      <c r="A1744" s="60"/>
      <c r="B1744" s="60"/>
      <c r="C1744" s="62"/>
      <c r="D1744" s="62"/>
      <c r="E1744" s="62"/>
      <c r="F1744" s="63"/>
      <c r="G1744" s="62"/>
      <c r="H1744" s="62"/>
      <c r="I1744" s="62"/>
      <c r="J1744" s="62"/>
      <c r="K1744" s="62"/>
      <c r="L1744" s="62"/>
      <c r="M1744" s="62"/>
      <c r="N1744" s="62"/>
      <c r="O1744" s="62"/>
      <c r="P1744" s="62"/>
      <c r="Q1744" s="62"/>
      <c r="R1744" s="62"/>
      <c r="S1744" s="62"/>
      <c r="T1744" s="64"/>
      <c r="U1744" s="63"/>
      <c r="AM1744" s="61"/>
    </row>
    <row r="1745" spans="1:39" s="3" customFormat="1">
      <c r="A1745" s="60"/>
      <c r="B1745" s="60"/>
      <c r="C1745" s="62"/>
      <c r="D1745" s="62"/>
      <c r="E1745" s="62"/>
      <c r="F1745" s="63"/>
      <c r="G1745" s="62"/>
      <c r="H1745" s="62"/>
      <c r="I1745" s="62"/>
      <c r="J1745" s="62"/>
      <c r="K1745" s="62"/>
      <c r="L1745" s="62"/>
      <c r="M1745" s="62"/>
      <c r="N1745" s="62"/>
      <c r="O1745" s="62"/>
      <c r="P1745" s="62"/>
      <c r="Q1745" s="62"/>
      <c r="R1745" s="62"/>
      <c r="S1745" s="62"/>
      <c r="T1745" s="64"/>
      <c r="U1745" s="63"/>
      <c r="AM1745" s="61"/>
    </row>
    <row r="1746" spans="1:39" s="3" customFormat="1">
      <c r="A1746" s="60"/>
      <c r="B1746" s="60"/>
      <c r="C1746" s="62"/>
      <c r="D1746" s="62"/>
      <c r="E1746" s="62"/>
      <c r="F1746" s="63"/>
      <c r="G1746" s="62"/>
      <c r="H1746" s="62"/>
      <c r="I1746" s="62"/>
      <c r="J1746" s="62"/>
      <c r="K1746" s="62"/>
      <c r="L1746" s="62"/>
      <c r="M1746" s="62"/>
      <c r="N1746" s="62"/>
      <c r="O1746" s="62"/>
      <c r="P1746" s="62"/>
      <c r="Q1746" s="62"/>
      <c r="R1746" s="62"/>
      <c r="S1746" s="62"/>
      <c r="T1746" s="64"/>
      <c r="U1746" s="63"/>
      <c r="AM1746" s="61"/>
    </row>
    <row r="1747" spans="1:39" s="3" customFormat="1">
      <c r="A1747" s="60"/>
      <c r="B1747" s="60"/>
      <c r="C1747" s="62"/>
      <c r="D1747" s="62"/>
      <c r="E1747" s="62"/>
      <c r="F1747" s="63"/>
      <c r="G1747" s="62"/>
      <c r="H1747" s="62"/>
      <c r="I1747" s="62"/>
      <c r="J1747" s="62"/>
      <c r="K1747" s="62"/>
      <c r="L1747" s="62"/>
      <c r="M1747" s="62"/>
      <c r="N1747" s="62"/>
      <c r="O1747" s="62"/>
      <c r="P1747" s="62"/>
      <c r="Q1747" s="62"/>
      <c r="R1747" s="62"/>
      <c r="S1747" s="62"/>
      <c r="T1747" s="64"/>
      <c r="U1747" s="63"/>
      <c r="AM1747" s="61"/>
    </row>
  </sheetData>
  <mergeCells count="32">
    <mergeCell ref="S4:T4"/>
    <mergeCell ref="D1:I1"/>
    <mergeCell ref="J1:M1"/>
    <mergeCell ref="D2:F2"/>
    <mergeCell ref="G2:I2"/>
    <mergeCell ref="J2:M2"/>
    <mergeCell ref="B19:D19"/>
    <mergeCell ref="E19:F19"/>
    <mergeCell ref="G19:H19"/>
    <mergeCell ref="J19:AM19"/>
    <mergeCell ref="B20:D20"/>
    <mergeCell ref="E20:F20"/>
    <mergeCell ref="G20:H20"/>
    <mergeCell ref="J20:AM20"/>
    <mergeCell ref="B21:D21"/>
    <mergeCell ref="E21:F21"/>
    <mergeCell ref="G21:H21"/>
    <mergeCell ref="J21:AM21"/>
    <mergeCell ref="B22:D22"/>
    <mergeCell ref="E22:F22"/>
    <mergeCell ref="B23:D23"/>
    <mergeCell ref="E23:F23"/>
    <mergeCell ref="G23:H23"/>
    <mergeCell ref="J23:AM23"/>
    <mergeCell ref="G24:H24"/>
    <mergeCell ref="J24:AM24"/>
    <mergeCell ref="G25:H25"/>
    <mergeCell ref="J25:AM25"/>
    <mergeCell ref="G26:H26"/>
    <mergeCell ref="J26:AM26"/>
    <mergeCell ref="G27:H27"/>
    <mergeCell ref="J27:AM27"/>
  </mergeCells>
  <conditionalFormatting sqref="G3:I4 G18:I18 G28:I65287">
    <cfRule type="cellIs" dxfId="105" priority="114" stopIfTrue="1" operator="lessThan">
      <formula>0</formula>
    </cfRule>
  </conditionalFormatting>
  <conditionalFormatting sqref="H13:I13">
    <cfRule type="cellIs" dxfId="104" priority="113" stopIfTrue="1" operator="lessThan">
      <formula>0</formula>
    </cfRule>
  </conditionalFormatting>
  <conditionalFormatting sqref="L13:N13 N14">
    <cfRule type="cellIs" dxfId="103" priority="112" stopIfTrue="1" operator="lessThan">
      <formula>0</formula>
    </cfRule>
  </conditionalFormatting>
  <conditionalFormatting sqref="D272:D65287 D13 D10 D3:D4">
    <cfRule type="cellIs" dxfId="102" priority="107" stopIfTrue="1" operator="between">
      <formula>2000</formula>
      <formula>2001</formula>
    </cfRule>
    <cfRule type="cellIs" dxfId="101" priority="108" stopIfTrue="1" operator="between">
      <formula>2002</formula>
      <formula>2020</formula>
    </cfRule>
    <cfRule type="cellIs" dxfId="100" priority="109" stopIfTrue="1" operator="between">
      <formula>1998</formula>
      <formula>1999</formula>
    </cfRule>
    <cfRule type="cellIs" dxfId="99" priority="110" stopIfTrue="1" operator="between">
      <formula>1995</formula>
      <formula>1997</formula>
    </cfRule>
    <cfRule type="cellIs" dxfId="98" priority="111" stopIfTrue="1" operator="lessThan">
      <formula>1995</formula>
    </cfRule>
  </conditionalFormatting>
  <conditionalFormatting sqref="T18 T3:T4 T15 T13 T6 T28:T1048576 T10">
    <cfRule type="cellIs" dxfId="97" priority="106" operator="lessThan">
      <formula>0</formula>
    </cfRule>
  </conditionalFormatting>
  <conditionalFormatting sqref="S18 S3:S4 S13 S6 S28:S1048576 S10">
    <cfRule type="cellIs" dxfId="96" priority="105" operator="equal">
      <formula>"DEB"</formula>
    </cfRule>
  </conditionalFormatting>
  <conditionalFormatting sqref="H17:I17">
    <cfRule type="cellIs" dxfId="95" priority="104" stopIfTrue="1" operator="lessThan">
      <formula>0</formula>
    </cfRule>
  </conditionalFormatting>
  <conditionalFormatting sqref="L17:N17">
    <cfRule type="cellIs" dxfId="94" priority="103" stopIfTrue="1" operator="lessThan">
      <formula>0</formula>
    </cfRule>
  </conditionalFormatting>
  <conditionalFormatting sqref="D17">
    <cfRule type="cellIs" dxfId="93" priority="98" stopIfTrue="1" operator="between">
      <formula>2000</formula>
      <formula>2001</formula>
    </cfRule>
    <cfRule type="cellIs" dxfId="92" priority="99" stopIfTrue="1" operator="between">
      <formula>2002</formula>
      <formula>2020</formula>
    </cfRule>
    <cfRule type="cellIs" dxfId="91" priority="100" stopIfTrue="1" operator="between">
      <formula>1998</formula>
      <formula>1999</formula>
    </cfRule>
    <cfRule type="cellIs" dxfId="90" priority="101" stopIfTrue="1" operator="between">
      <formula>1995</formula>
      <formula>1997</formula>
    </cfRule>
    <cfRule type="cellIs" dxfId="89" priority="102" stopIfTrue="1" operator="lessThan">
      <formula>1995</formula>
    </cfRule>
  </conditionalFormatting>
  <conditionalFormatting sqref="T17">
    <cfRule type="cellIs" dxfId="88" priority="97" operator="lessThan">
      <formula>0</formula>
    </cfRule>
  </conditionalFormatting>
  <conditionalFormatting sqref="S17">
    <cfRule type="cellIs" dxfId="87" priority="96" operator="equal">
      <formula>"DEB"</formula>
    </cfRule>
  </conditionalFormatting>
  <conditionalFormatting sqref="G6:I6">
    <cfRule type="cellIs" dxfId="86" priority="95" stopIfTrue="1" operator="lessThan">
      <formula>0</formula>
    </cfRule>
  </conditionalFormatting>
  <conditionalFormatting sqref="D6">
    <cfRule type="cellIs" dxfId="85" priority="90" stopIfTrue="1" operator="between">
      <formula>2000</formula>
      <formula>2001</formula>
    </cfRule>
    <cfRule type="cellIs" dxfId="84" priority="91" stopIfTrue="1" operator="between">
      <formula>2002</formula>
      <formula>2020</formula>
    </cfRule>
    <cfRule type="cellIs" dxfId="83" priority="92" stopIfTrue="1" operator="between">
      <formula>1998</formula>
      <formula>1999</formula>
    </cfRule>
    <cfRule type="cellIs" dxfId="82" priority="93" stopIfTrue="1" operator="between">
      <formula>1995</formula>
      <formula>1997</formula>
    </cfRule>
    <cfRule type="cellIs" dxfId="81" priority="94" stopIfTrue="1" operator="lessThan">
      <formula>1995</formula>
    </cfRule>
  </conditionalFormatting>
  <conditionalFormatting sqref="L6:N6">
    <cfRule type="cellIs" dxfId="80" priority="89" stopIfTrue="1" operator="lessThan">
      <formula>0</formula>
    </cfRule>
  </conditionalFormatting>
  <conditionalFormatting sqref="L7:N7">
    <cfRule type="cellIs" dxfId="79" priority="80" stopIfTrue="1" operator="lessThan">
      <formula>0</formula>
    </cfRule>
  </conditionalFormatting>
  <conditionalFormatting sqref="T7">
    <cfRule type="cellIs" dxfId="78" priority="88" operator="lessThan">
      <formula>0</formula>
    </cfRule>
  </conditionalFormatting>
  <conditionalFormatting sqref="S7">
    <cfRule type="cellIs" dxfId="77" priority="87" operator="equal">
      <formula>"DEB"</formula>
    </cfRule>
  </conditionalFormatting>
  <conditionalFormatting sqref="G7:I7">
    <cfRule type="cellIs" dxfId="76" priority="86" stopIfTrue="1" operator="lessThan">
      <formula>0</formula>
    </cfRule>
  </conditionalFormatting>
  <conditionalFormatting sqref="D7">
    <cfRule type="cellIs" dxfId="75" priority="81" stopIfTrue="1" operator="between">
      <formula>2000</formula>
      <formula>2001</formula>
    </cfRule>
    <cfRule type="cellIs" dxfId="74" priority="82" stopIfTrue="1" operator="between">
      <formula>2002</formula>
      <formula>2020</formula>
    </cfRule>
    <cfRule type="cellIs" dxfId="73" priority="83" stopIfTrue="1" operator="between">
      <formula>1998</formula>
      <formula>1999</formula>
    </cfRule>
    <cfRule type="cellIs" dxfId="72" priority="84" stopIfTrue="1" operator="between">
      <formula>1995</formula>
      <formula>1997</formula>
    </cfRule>
    <cfRule type="cellIs" dxfId="71" priority="85" stopIfTrue="1" operator="lessThan">
      <formula>1995</formula>
    </cfRule>
  </conditionalFormatting>
  <conditionalFormatting sqref="T8">
    <cfRule type="cellIs" dxfId="70" priority="71" operator="lessThan">
      <formula>0</formula>
    </cfRule>
  </conditionalFormatting>
  <conditionalFormatting sqref="G8:I8">
    <cfRule type="cellIs" dxfId="69" priority="70" stopIfTrue="1" operator="lessThan">
      <formula>0</formula>
    </cfRule>
  </conditionalFormatting>
  <conditionalFormatting sqref="D8">
    <cfRule type="cellIs" dxfId="68" priority="65" stopIfTrue="1" operator="between">
      <formula>2000</formula>
      <formula>2001</formula>
    </cfRule>
    <cfRule type="cellIs" dxfId="67" priority="66" stopIfTrue="1" operator="between">
      <formula>2002</formula>
      <formula>2020</formula>
    </cfRule>
    <cfRule type="cellIs" dxfId="66" priority="67" stopIfTrue="1" operator="between">
      <formula>1998</formula>
      <formula>1999</formula>
    </cfRule>
    <cfRule type="cellIs" dxfId="65" priority="68" stopIfTrue="1" operator="between">
      <formula>1995</formula>
      <formula>1997</formula>
    </cfRule>
    <cfRule type="cellIs" dxfId="64" priority="69" stopIfTrue="1" operator="lessThan">
      <formula>1995</formula>
    </cfRule>
  </conditionalFormatting>
  <conditionalFormatting sqref="L8:N8">
    <cfRule type="cellIs" dxfId="63" priority="64" stopIfTrue="1" operator="lessThan">
      <formula>0</formula>
    </cfRule>
  </conditionalFormatting>
  <conditionalFormatting sqref="T9">
    <cfRule type="cellIs" dxfId="62" priority="63" operator="lessThan">
      <formula>0</formula>
    </cfRule>
  </conditionalFormatting>
  <conditionalFormatting sqref="L9:N9">
    <cfRule type="cellIs" dxfId="61" priority="56" stopIfTrue="1" operator="lessThan">
      <formula>0</formula>
    </cfRule>
  </conditionalFormatting>
  <conditionalFormatting sqref="G9:I9">
    <cfRule type="cellIs" dxfId="60" priority="62" stopIfTrue="1" operator="lessThan">
      <formula>0</formula>
    </cfRule>
  </conditionalFormatting>
  <conditionalFormatting sqref="D9">
    <cfRule type="cellIs" dxfId="59" priority="57" stopIfTrue="1" operator="between">
      <formula>2000</formula>
      <formula>2001</formula>
    </cfRule>
    <cfRule type="cellIs" dxfId="58" priority="58" stopIfTrue="1" operator="between">
      <formula>2002</formula>
      <formula>2020</formula>
    </cfRule>
    <cfRule type="cellIs" dxfId="57" priority="59" stopIfTrue="1" operator="between">
      <formula>1998</formula>
      <formula>1999</formula>
    </cfRule>
    <cfRule type="cellIs" dxfId="56" priority="60" stopIfTrue="1" operator="between">
      <formula>1995</formula>
      <formula>1997</formula>
    </cfRule>
    <cfRule type="cellIs" dxfId="55" priority="61" stopIfTrue="1" operator="lessThan">
      <formula>1995</formula>
    </cfRule>
  </conditionalFormatting>
  <conditionalFormatting sqref="G10:I10">
    <cfRule type="cellIs" dxfId="54" priority="55" stopIfTrue="1" operator="lessThan">
      <formula>0</formula>
    </cfRule>
  </conditionalFormatting>
  <conditionalFormatting sqref="L10:N10">
    <cfRule type="cellIs" dxfId="53" priority="54" stopIfTrue="1" operator="lessThan">
      <formula>0</formula>
    </cfRule>
  </conditionalFormatting>
  <conditionalFormatting sqref="H12:I12 L12:N12">
    <cfRule type="cellIs" dxfId="52" priority="53" stopIfTrue="1" operator="lessThan">
      <formula>0</formula>
    </cfRule>
  </conditionalFormatting>
  <conditionalFormatting sqref="D12">
    <cfRule type="cellIs" dxfId="51" priority="48" stopIfTrue="1" operator="between">
      <formula>2000</formula>
      <formula>2001</formula>
    </cfRule>
    <cfRule type="cellIs" dxfId="50" priority="49" stopIfTrue="1" operator="between">
      <formula>2002</formula>
      <formula>2020</formula>
    </cfRule>
    <cfRule type="cellIs" dxfId="49" priority="50" stopIfTrue="1" operator="between">
      <formula>1998</formula>
      <formula>1999</formula>
    </cfRule>
    <cfRule type="cellIs" dxfId="48" priority="51" stopIfTrue="1" operator="between">
      <formula>1995</formula>
      <formula>1997</formula>
    </cfRule>
    <cfRule type="cellIs" dxfId="47" priority="52" stopIfTrue="1" operator="lessThan">
      <formula>1995</formula>
    </cfRule>
  </conditionalFormatting>
  <conditionalFormatting sqref="G11:I11 G12:G17">
    <cfRule type="cellIs" dxfId="46" priority="46" stopIfTrue="1" operator="lessThan">
      <formula>0</formula>
    </cfRule>
  </conditionalFormatting>
  <conditionalFormatting sqref="T11">
    <cfRule type="cellIs" dxfId="45" priority="47" operator="lessThan">
      <formula>0</formula>
    </cfRule>
  </conditionalFormatting>
  <conditionalFormatting sqref="D11">
    <cfRule type="cellIs" dxfId="44" priority="41" stopIfTrue="1" operator="between">
      <formula>2000</formula>
      <formula>2001</formula>
    </cfRule>
    <cfRule type="cellIs" dxfId="43" priority="42" stopIfTrue="1" operator="between">
      <formula>2002</formula>
      <formula>2020</formula>
    </cfRule>
    <cfRule type="cellIs" dxfId="42" priority="43" stopIfTrue="1" operator="between">
      <formula>1998</formula>
      <formula>1999</formula>
    </cfRule>
    <cfRule type="cellIs" dxfId="41" priority="44" stopIfTrue="1" operator="between">
      <formula>1995</formula>
      <formula>1997</formula>
    </cfRule>
    <cfRule type="cellIs" dxfId="40" priority="45" stopIfTrue="1" operator="lessThan">
      <formula>1995</formula>
    </cfRule>
  </conditionalFormatting>
  <conditionalFormatting sqref="L11:N11">
    <cfRule type="cellIs" dxfId="39" priority="40" stopIfTrue="1" operator="lessThan">
      <formula>0</formula>
    </cfRule>
  </conditionalFormatting>
  <conditionalFormatting sqref="H15:I15">
    <cfRule type="cellIs" dxfId="38" priority="39" stopIfTrue="1" operator="lessThan">
      <formula>0</formula>
    </cfRule>
  </conditionalFormatting>
  <conditionalFormatting sqref="D15">
    <cfRule type="cellIs" dxfId="37" priority="34" stopIfTrue="1" operator="between">
      <formula>2000</formula>
      <formula>2001</formula>
    </cfRule>
    <cfRule type="cellIs" dxfId="36" priority="35" stopIfTrue="1" operator="between">
      <formula>2002</formula>
      <formula>2020</formula>
    </cfRule>
    <cfRule type="cellIs" dxfId="35" priority="36" stopIfTrue="1" operator="between">
      <formula>1998</formula>
      <formula>1999</formula>
    </cfRule>
    <cfRule type="cellIs" dxfId="34" priority="37" stopIfTrue="1" operator="between">
      <formula>1995</formula>
      <formula>1997</formula>
    </cfRule>
    <cfRule type="cellIs" dxfId="33" priority="38" stopIfTrue="1" operator="lessThan">
      <formula>1995</formula>
    </cfRule>
  </conditionalFormatting>
  <conditionalFormatting sqref="L15:N15">
    <cfRule type="cellIs" dxfId="32" priority="33" stopIfTrue="1" operator="lessThan">
      <formula>0</formula>
    </cfRule>
  </conditionalFormatting>
  <conditionalFormatting sqref="L14:M14">
    <cfRule type="cellIs" dxfId="31" priority="32" stopIfTrue="1" operator="lessThan">
      <formula>0</formula>
    </cfRule>
  </conditionalFormatting>
  <conditionalFormatting sqref="H14:I14">
    <cfRule type="cellIs" dxfId="30" priority="31" stopIfTrue="1" operator="lessThan">
      <formula>0</formula>
    </cfRule>
  </conditionalFormatting>
  <conditionalFormatting sqref="D14">
    <cfRule type="cellIs" dxfId="29" priority="26" stopIfTrue="1" operator="between">
      <formula>2000</formula>
      <formula>2001</formula>
    </cfRule>
    <cfRule type="cellIs" dxfId="28" priority="27" stopIfTrue="1" operator="between">
      <formula>2002</formula>
      <formula>2020</formula>
    </cfRule>
    <cfRule type="cellIs" dxfId="27" priority="28" stopIfTrue="1" operator="between">
      <formula>1998</formula>
      <formula>1999</formula>
    </cfRule>
    <cfRule type="cellIs" dxfId="26" priority="29" stopIfTrue="1" operator="between">
      <formula>1995</formula>
      <formula>1997</formula>
    </cfRule>
    <cfRule type="cellIs" dxfId="25" priority="30" stopIfTrue="1" operator="lessThan">
      <formula>1995</formula>
    </cfRule>
  </conditionalFormatting>
  <conditionalFormatting sqref="T16">
    <cfRule type="cellIs" dxfId="24" priority="25" operator="lessThan">
      <formula>0</formula>
    </cfRule>
  </conditionalFormatting>
  <conditionalFormatting sqref="H16:I16">
    <cfRule type="cellIs" dxfId="23" priority="24" stopIfTrue="1" operator="lessThan">
      <formula>0</formula>
    </cfRule>
  </conditionalFormatting>
  <conditionalFormatting sqref="D16">
    <cfRule type="cellIs" dxfId="22" priority="19" stopIfTrue="1" operator="between">
      <formula>2000</formula>
      <formula>2001</formula>
    </cfRule>
    <cfRule type="cellIs" dxfId="21" priority="20" stopIfTrue="1" operator="between">
      <formula>2002</formula>
      <formula>2020</formula>
    </cfRule>
    <cfRule type="cellIs" dxfId="20" priority="21" stopIfTrue="1" operator="between">
      <formula>1998</formula>
      <formula>1999</formula>
    </cfRule>
    <cfRule type="cellIs" dxfId="19" priority="22" stopIfTrue="1" operator="between">
      <formula>1995</formula>
      <formula>1997</formula>
    </cfRule>
    <cfRule type="cellIs" dxfId="18" priority="23" stopIfTrue="1" operator="lessThan">
      <formula>1995</formula>
    </cfRule>
  </conditionalFormatting>
  <conditionalFormatting sqref="L16:N16">
    <cfRule type="cellIs" dxfId="17" priority="18" stopIfTrue="1" operator="lessThan">
      <formula>0</formula>
    </cfRule>
  </conditionalFormatting>
  <conditionalFormatting sqref="A5:A17">
    <cfRule type="containsText" dxfId="16" priority="16" stopIfTrue="1" operator="containsText" text="H">
      <formula>NOT(ISERROR(SEARCH("H",A5)))</formula>
    </cfRule>
    <cfRule type="containsText" dxfId="15" priority="17" stopIfTrue="1" operator="containsText" text="F">
      <formula>NOT(ISERROR(SEARCH("F",A5)))</formula>
    </cfRule>
  </conditionalFormatting>
  <conditionalFormatting sqref="T5">
    <cfRule type="cellIs" dxfId="14" priority="15" operator="lessThan">
      <formula>0</formula>
    </cfRule>
  </conditionalFormatting>
  <conditionalFormatting sqref="G5:I5">
    <cfRule type="cellIs" dxfId="13" priority="14" stopIfTrue="1" operator="lessThan">
      <formula>0</formula>
    </cfRule>
  </conditionalFormatting>
  <conditionalFormatting sqref="D5">
    <cfRule type="cellIs" dxfId="12" priority="9" stopIfTrue="1" operator="between">
      <formula>2000</formula>
      <formula>2001</formula>
    </cfRule>
    <cfRule type="cellIs" dxfId="11" priority="10" stopIfTrue="1" operator="between">
      <formula>2002</formula>
      <formula>2020</formula>
    </cfRule>
    <cfRule type="cellIs" dxfId="10" priority="11" stopIfTrue="1" operator="between">
      <formula>1998</formula>
      <formula>1999</formula>
    </cfRule>
    <cfRule type="cellIs" dxfId="9" priority="12" stopIfTrue="1" operator="between">
      <formula>1995</formula>
      <formula>1997</formula>
    </cfRule>
    <cfRule type="cellIs" dxfId="8" priority="13" stopIfTrue="1" operator="lessThan">
      <formula>1995</formula>
    </cfRule>
  </conditionalFormatting>
  <conditionalFormatting sqref="L5:N5">
    <cfRule type="cellIs" dxfId="7" priority="8" stopIfTrue="1" operator="lessThan">
      <formula>0</formula>
    </cfRule>
  </conditionalFormatting>
  <conditionalFormatting sqref="L22:N22">
    <cfRule type="cellIs" dxfId="6" priority="7" stopIfTrue="1" operator="lessThan">
      <formula>0</formula>
    </cfRule>
  </conditionalFormatting>
  <conditionalFormatting sqref="T2">
    <cfRule type="cellIs" dxfId="5" priority="6" operator="lessThan">
      <formula>0</formula>
    </cfRule>
  </conditionalFormatting>
  <conditionalFormatting sqref="D1">
    <cfRule type="cellIs" dxfId="4" priority="1" stopIfTrue="1" operator="between">
      <formula>2000</formula>
      <formula>2001</formula>
    </cfRule>
    <cfRule type="cellIs" dxfId="3" priority="2" stopIfTrue="1" operator="between">
      <formula>2002</formula>
      <formula>2020</formula>
    </cfRule>
    <cfRule type="cellIs" dxfId="2" priority="3" stopIfTrue="1" operator="between">
      <formula>1998</formula>
      <formula>1999</formula>
    </cfRule>
    <cfRule type="cellIs" dxfId="1" priority="4" stopIfTrue="1" operator="between">
      <formula>1995</formula>
      <formula>1997</formula>
    </cfRule>
    <cfRule type="cellIs" dxfId="0" priority="5" stopIfTrue="1" operator="lessThan">
      <formula>1995</formula>
    </cfRule>
  </conditionalFormatting>
  <dataValidations disablePrompts="1" count="1">
    <dataValidation type="list" allowBlank="1" showInputMessage="1" showErrorMessage="1" sqref="A5:A17">
      <formula1>"H,F"</formula1>
    </dataValidation>
  </dataValidations>
  <printOptions horizontalCentered="1" verticalCentered="1"/>
  <pageMargins left="0.19685039370078741" right="0.23622047244094491" top="0.39370078740157483" bottom="0.35433070866141736" header="0.31496062992125984" footer="0.31496062992125984"/>
  <pageSetup paperSize="9" scale="70" orientation="landscape" horizontalDpi="4294967293" verticalDpi="4294967293"/>
  <headerFooter alignWithMargins="0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PESEE</vt:lpstr>
      <vt:lpstr>69-77 kg homme</vt:lpstr>
      <vt:lpstr>69-77 kg homme (2)</vt:lpstr>
    </vt:vector>
  </TitlesOfParts>
  <Company>CONSEILLER TECHNIQUE FEDERAL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HUET</dc:creator>
  <cp:lastModifiedBy>NICOLAS HUET</cp:lastModifiedBy>
  <cp:lastPrinted>2015-08-06T09:15:54Z</cp:lastPrinted>
  <dcterms:created xsi:type="dcterms:W3CDTF">2015-05-05T11:23:15Z</dcterms:created>
  <dcterms:modified xsi:type="dcterms:W3CDTF">2015-08-10T13:23:12Z</dcterms:modified>
</cp:coreProperties>
</file>