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INDIVIDUEL!$A$1:$X$39</definedName>
  </definedNames>
  <calcPr calcId="162913"/>
</workbook>
</file>

<file path=xl/calcChain.xml><?xml version="1.0" encoding="utf-8"?>
<calcChain xmlns="http://schemas.openxmlformats.org/spreadsheetml/2006/main">
  <c r="I28" i="3" l="1"/>
  <c r="I24" i="3"/>
  <c r="I20" i="3"/>
  <c r="I16" i="3"/>
  <c r="AN23" i="3" l="1"/>
  <c r="AN24" i="3"/>
  <c r="AN25" i="3"/>
  <c r="AN27" i="3"/>
  <c r="AN28" i="3"/>
  <c r="AN29" i="3"/>
  <c r="AK23" i="3"/>
  <c r="AM23" i="3" s="1"/>
  <c r="AK24" i="3"/>
  <c r="AM24" i="3" s="1"/>
  <c r="AK25" i="3"/>
  <c r="AM25" i="3" s="1"/>
  <c r="AK27" i="3"/>
  <c r="AM27" i="3" s="1"/>
  <c r="AK28" i="3"/>
  <c r="AM28" i="3" s="1"/>
  <c r="AK29" i="3"/>
  <c r="AM29" i="3" s="1"/>
  <c r="S13" i="3" l="1"/>
  <c r="V13" i="3"/>
  <c r="S15" i="3"/>
  <c r="V15" i="3"/>
  <c r="S16" i="3"/>
  <c r="V16" i="3"/>
  <c r="S17" i="3"/>
  <c r="T17" i="3"/>
  <c r="W17" i="3" s="1"/>
  <c r="V17" i="3"/>
  <c r="S19" i="3"/>
  <c r="T19" i="3"/>
  <c r="W19" i="3" s="1"/>
  <c r="V19" i="3"/>
  <c r="S20" i="3"/>
  <c r="V20" i="3"/>
  <c r="S21" i="3"/>
  <c r="T21" i="3"/>
  <c r="W21" i="3" s="1"/>
  <c r="V21" i="3"/>
  <c r="S23" i="3"/>
  <c r="T23" i="3"/>
  <c r="V23" i="3"/>
  <c r="W23" i="3"/>
  <c r="S24" i="3"/>
  <c r="T24" i="3"/>
  <c r="V24" i="3"/>
  <c r="W24" i="3"/>
  <c r="S25" i="3"/>
  <c r="T25" i="3"/>
  <c r="V25" i="3"/>
  <c r="W25" i="3"/>
  <c r="S27" i="3"/>
  <c r="T27" i="3"/>
  <c r="V27" i="3"/>
  <c r="W27" i="3"/>
  <c r="S28" i="3"/>
  <c r="T28" i="3"/>
  <c r="V28" i="3"/>
  <c r="W28" i="3"/>
  <c r="S29" i="3"/>
  <c r="T29" i="3"/>
  <c r="V29" i="3"/>
  <c r="W29" i="3"/>
  <c r="O13" i="3"/>
  <c r="T13" i="3" s="1"/>
  <c r="W13" i="3" s="1"/>
  <c r="O15" i="3"/>
  <c r="O16" i="3"/>
  <c r="T16" i="3" s="1"/>
  <c r="W16" i="3" s="1"/>
  <c r="O17" i="3"/>
  <c r="O19" i="3"/>
  <c r="O20" i="3"/>
  <c r="T20" i="3" s="1"/>
  <c r="W20" i="3" s="1"/>
  <c r="O21" i="3"/>
  <c r="O23" i="3"/>
  <c r="O24" i="3"/>
  <c r="O25" i="3"/>
  <c r="O27" i="3"/>
  <c r="O28" i="3"/>
  <c r="O29" i="3"/>
  <c r="V9" i="3"/>
  <c r="V11" i="3"/>
  <c r="V12" i="3"/>
  <c r="V7" i="3"/>
  <c r="V8" i="3"/>
  <c r="T15" i="3" l="1"/>
  <c r="W15" i="3" s="1"/>
  <c r="AB28" i="3"/>
  <c r="AF28" i="3"/>
  <c r="AJ28" i="3"/>
  <c r="AD28" i="3"/>
  <c r="AC28" i="3"/>
  <c r="AG28" i="3"/>
  <c r="AH28" i="3"/>
  <c r="AE28" i="3"/>
  <c r="AI28" i="3"/>
  <c r="AB25" i="3"/>
  <c r="AF25" i="3"/>
  <c r="AJ25" i="3"/>
  <c r="AH25" i="3"/>
  <c r="AC25" i="3"/>
  <c r="AG25" i="3"/>
  <c r="AD25" i="3"/>
  <c r="AE25" i="3"/>
  <c r="AI25" i="3"/>
  <c r="AB23" i="3"/>
  <c r="AF23" i="3"/>
  <c r="AJ23" i="3"/>
  <c r="AD23" i="3"/>
  <c r="AE23" i="3"/>
  <c r="AI23" i="3"/>
  <c r="AC23" i="3"/>
  <c r="AG23" i="3"/>
  <c r="AH23" i="3"/>
  <c r="AB20" i="3"/>
  <c r="AF20" i="3"/>
  <c r="AJ20" i="3"/>
  <c r="AH20" i="3"/>
  <c r="AC20" i="3"/>
  <c r="AG20" i="3"/>
  <c r="AD20" i="3"/>
  <c r="AE20" i="3"/>
  <c r="AI20" i="3"/>
  <c r="AG12" i="3"/>
  <c r="AD29" i="3"/>
  <c r="AH29" i="3"/>
  <c r="AE29" i="3"/>
  <c r="AI29" i="3"/>
  <c r="AB29" i="3"/>
  <c r="AJ29" i="3"/>
  <c r="AF29" i="3"/>
  <c r="AC29" i="3"/>
  <c r="AG29" i="3"/>
  <c r="AD27" i="3"/>
  <c r="AH27" i="3"/>
  <c r="AF27" i="3"/>
  <c r="AC27" i="3"/>
  <c r="AE27" i="3"/>
  <c r="AI27" i="3"/>
  <c r="AB27" i="3"/>
  <c r="AJ27" i="3"/>
  <c r="AG27" i="3"/>
  <c r="AD24" i="3"/>
  <c r="AH24" i="3"/>
  <c r="AB24" i="3"/>
  <c r="AJ24" i="3"/>
  <c r="AC24" i="3"/>
  <c r="AG24" i="3"/>
  <c r="AE24" i="3"/>
  <c r="AI24" i="3"/>
  <c r="AF24" i="3"/>
  <c r="AD21" i="3"/>
  <c r="AH21" i="3"/>
  <c r="AF21" i="3"/>
  <c r="AE21" i="3"/>
  <c r="AI21" i="3"/>
  <c r="AB21" i="3"/>
  <c r="AJ21" i="3"/>
  <c r="AC21" i="3"/>
  <c r="AG21" i="3"/>
  <c r="AD19" i="3"/>
  <c r="AH19" i="3"/>
  <c r="AB19" i="3"/>
  <c r="AJ19" i="3"/>
  <c r="AE19" i="3"/>
  <c r="AI19" i="3"/>
  <c r="AF19" i="3"/>
  <c r="AC19" i="3"/>
  <c r="AG19" i="3"/>
  <c r="AB17" i="3"/>
  <c r="AF17" i="3"/>
  <c r="AJ17" i="3"/>
  <c r="AC17" i="3"/>
  <c r="AG17" i="3"/>
  <c r="AD17" i="3"/>
  <c r="AH17" i="3"/>
  <c r="AE17" i="3"/>
  <c r="AI17" i="3"/>
  <c r="AD16" i="3"/>
  <c r="AH16" i="3"/>
  <c r="AC16" i="3"/>
  <c r="AG16" i="3"/>
  <c r="AE16" i="3"/>
  <c r="AI16" i="3"/>
  <c r="AB16" i="3"/>
  <c r="AF16" i="3"/>
  <c r="AJ16" i="3"/>
  <c r="AB15" i="3"/>
  <c r="AF15" i="3"/>
  <c r="AJ15" i="3"/>
  <c r="AE15" i="3"/>
  <c r="AI15" i="3"/>
  <c r="AC15" i="3"/>
  <c r="AG15" i="3"/>
  <c r="AD15" i="3"/>
  <c r="AH15" i="3"/>
  <c r="AC13" i="3"/>
  <c r="AG13" i="3"/>
  <c r="AH13" i="3"/>
  <c r="AD13" i="3"/>
  <c r="AE13" i="3"/>
  <c r="AI13" i="3"/>
  <c r="AB13" i="3"/>
  <c r="AF13" i="3"/>
  <c r="AJ13" i="3"/>
  <c r="AC9" i="3"/>
  <c r="AH9" i="3"/>
  <c r="AF9" i="3"/>
  <c r="S8" i="3"/>
  <c r="S9" i="3"/>
  <c r="S11" i="3"/>
  <c r="S12" i="3"/>
  <c r="O8" i="3"/>
  <c r="T8" i="3" s="1"/>
  <c r="O9" i="3"/>
  <c r="T9" i="3" s="1"/>
  <c r="AG9" i="3" s="1"/>
  <c r="O11" i="3"/>
  <c r="O12" i="3"/>
  <c r="T12" i="3" s="1"/>
  <c r="W12" i="3" s="1"/>
  <c r="T11" i="3" l="1"/>
  <c r="W11" i="3" s="1"/>
  <c r="I12" i="3" s="1"/>
  <c r="AN21" i="3"/>
  <c r="AK21" i="3"/>
  <c r="AM21" i="3" s="1"/>
  <c r="U21" i="3" s="1"/>
  <c r="AK20" i="3"/>
  <c r="AM20" i="3" s="1"/>
  <c r="U20" i="3" s="1"/>
  <c r="AN20" i="3"/>
  <c r="AN19" i="3"/>
  <c r="AK19" i="3"/>
  <c r="AM19" i="3" s="1"/>
  <c r="U19" i="3" s="1"/>
  <c r="AN17" i="3"/>
  <c r="AK17" i="3"/>
  <c r="AM17" i="3" s="1"/>
  <c r="AN16" i="3"/>
  <c r="AK16" i="3"/>
  <c r="AM16" i="3" s="1"/>
  <c r="U16" i="3" s="1"/>
  <c r="AN15" i="3"/>
  <c r="AK15" i="3"/>
  <c r="AM15" i="3" s="1"/>
  <c r="AN13" i="3"/>
  <c r="AK13" i="3"/>
  <c r="AM13" i="3" s="1"/>
  <c r="AB12" i="3"/>
  <c r="AC12" i="3"/>
  <c r="AH12" i="3"/>
  <c r="AJ12" i="3"/>
  <c r="AI12" i="3"/>
  <c r="AD12" i="3"/>
  <c r="AF12" i="3"/>
  <c r="AE12" i="3"/>
  <c r="AI11" i="3"/>
  <c r="AJ11" i="3"/>
  <c r="AE11" i="3"/>
  <c r="AG11" i="3"/>
  <c r="AF11" i="3"/>
  <c r="AH11" i="3"/>
  <c r="AC11" i="3"/>
  <c r="AB11" i="3"/>
  <c r="AD11" i="3"/>
  <c r="AE9" i="3"/>
  <c r="AI9" i="3"/>
  <c r="AD9" i="3"/>
  <c r="AB9" i="3"/>
  <c r="AJ9" i="3"/>
  <c r="AC8" i="3"/>
  <c r="AG8" i="3"/>
  <c r="AI8" i="3"/>
  <c r="AB8" i="3"/>
  <c r="AD8" i="3"/>
  <c r="AH8" i="3"/>
  <c r="AE8" i="3"/>
  <c r="AF8" i="3"/>
  <c r="AJ8" i="3"/>
  <c r="AK9" i="3"/>
  <c r="U29" i="3"/>
  <c r="U28" i="3"/>
  <c r="U23" i="3"/>
  <c r="U24" i="3"/>
  <c r="U27" i="3"/>
  <c r="U25" i="3"/>
  <c r="S7" i="3"/>
  <c r="O7" i="3"/>
  <c r="U17" i="3" l="1"/>
  <c r="U15" i="3"/>
  <c r="AN12" i="3"/>
  <c r="AK12" i="3"/>
  <c r="AM12" i="3" s="1"/>
  <c r="AN11" i="3"/>
  <c r="AK11" i="3"/>
  <c r="AM11" i="3" s="1"/>
  <c r="AK8" i="3"/>
  <c r="W9" i="3"/>
  <c r="W8" i="3"/>
  <c r="T7" i="3"/>
  <c r="AI7" i="3" l="1"/>
  <c r="AB7" i="3"/>
  <c r="AE7" i="3"/>
  <c r="AJ7" i="3"/>
  <c r="AF7" i="3"/>
  <c r="AG7" i="3"/>
  <c r="AD7" i="3"/>
  <c r="AH7" i="3"/>
  <c r="AC7" i="3"/>
  <c r="U13" i="3"/>
  <c r="U11" i="3"/>
  <c r="U12" i="3"/>
  <c r="AM9" i="3"/>
  <c r="AN9" i="3"/>
  <c r="AN8" i="3"/>
  <c r="AM8" i="3"/>
  <c r="W7" i="3"/>
  <c r="I8" i="3" s="1"/>
  <c r="U9" i="3" l="1"/>
  <c r="U8" i="3"/>
  <c r="AK7" i="3"/>
  <c r="AN7" i="3"/>
  <c r="AM7" i="3" l="1"/>
  <c r="U7" i="3" s="1"/>
</calcChain>
</file>

<file path=xl/sharedStrings.xml><?xml version="1.0" encoding="utf-8"?>
<sst xmlns="http://schemas.openxmlformats.org/spreadsheetml/2006/main" count="420" uniqueCount="144">
  <si>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</si>
  <si>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</si>
  <si>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</si>
  <si>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</si>
  <si>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</si>
  <si>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</si>
  <si>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</si>
  <si>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</si>
  <si>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</si>
  <si>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</si>
  <si>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</si>
  <si>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</si>
  <si>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</si>
  <si>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</si>
  <si>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</si>
  <si>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</si>
  <si>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</si>
  <si>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</si>
  <si>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</si>
  <si>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</si>
  <si>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</si>
  <si>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</si>
  <si>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</si>
  <si>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</si>
  <si>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</si>
  <si>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</si>
  <si>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</si>
  <si>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</si>
  <si>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</si>
  <si>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</si>
  <si>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</si>
  <si>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</si>
  <si>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</si>
  <si>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</si>
  <si>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</si>
  <si>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</si>
  <si>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</si>
  <si>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</si>
  <si>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</si>
  <si>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</si>
  <si>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</si>
  <si>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</si>
  <si>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</si>
  <si>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</si>
  <si>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</si>
  <si>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</si>
  <si>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</si>
  <si>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</si>
  <si>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</si>
  <si>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</si>
  <si>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</si>
  <si>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</si>
  <si>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</si>
  <si>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</si>
  <si>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 xml:space="preserve">ELIMINATOIRES DE LIGUE GPF / FRANCE </t>
  </si>
  <si>
    <t>BORDEAUX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</si>
  <si>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</si>
  <si>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</si>
  <si>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</si>
  <si>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</si>
  <si>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</si>
  <si>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</si>
  <si>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</si>
  <si>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</si>
  <si>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</si>
  <si>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</si>
  <si>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</si>
  <si>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</si>
  <si>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</si>
  <si>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</si>
  <si>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</si>
  <si>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</si>
  <si>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</si>
  <si>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</si>
  <si>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</si>
  <si>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</si>
  <si>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</si>
  <si>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</si>
  <si>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</si>
  <si>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</si>
  <si>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</si>
  <si>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</si>
  <si>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</si>
  <si>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</si>
  <si>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</si>
  <si>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</si>
  <si>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</si>
  <si>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</si>
  <si>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</si>
  <si>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</si>
  <si>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</si>
  <si>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</si>
  <si>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</si>
  <si>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</si>
  <si>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</si>
  <si>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</si>
  <si>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</si>
  <si>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</si>
  <si>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</si>
  <si>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</si>
  <si>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</si>
  <si>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</si>
  <si>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</si>
  <si>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</si>
  <si>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</si>
  <si>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</si>
  <si>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</si>
  <si>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</si>
  <si>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</si>
  <si>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</si>
  <si>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</si>
  <si>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</si>
  <si>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</si>
  <si>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</si>
  <si>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</si>
  <si>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</si>
  <si>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</si>
  <si>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</si>
  <si>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</si>
  <si>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</si>
  <si>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</si>
  <si>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</si>
  <si>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</si>
  <si>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</si>
  <si>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</si>
  <si>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</si>
  <si>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</si>
  <si>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</si>
  <si>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</si>
  <si>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</si>
  <si>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</si>
  <si>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</si>
  <si>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</si>
  <si>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</si>
  <si>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</si>
  <si>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</si>
  <si>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</si>
  <si>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</si>
  <si>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</si>
  <si>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</si>
  <si>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NAQ</t>
  </si>
  <si>
    <t>St Medard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</si>
  <si>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</si>
  <si>
    <t>COUPE DE FRANCE U15 - U17 -- H&amp;F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</si>
</sst>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8"/>
      <color theme="0"/>
      <name val="Arial"/>
      <family val="2"/>
    </font>
    <font>
      <b/>
      <sz val="14"/>
      <color rgb="FF0000FF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0" fillId="10" borderId="0" xfId="0" applyFont="1" applyFill="1"/>
    <xf numFmtId="0" fontId="20" fillId="10" borderId="0" xfId="0" applyFont="1" applyFill="1" applyBorder="1"/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5" fillId="11" borderId="8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2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21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2" fontId="13" fillId="2" borderId="19" xfId="0" applyNumberFormat="1" applyFont="1" applyFill="1" applyBorder="1" applyAlignment="1" applyProtection="1">
      <alignment horizontal="center" vertical="center"/>
    </xf>
    <xf numFmtId="164" fontId="15" fillId="11" borderId="28" xfId="0" applyNumberFormat="1" applyFont="1" applyFill="1" applyBorder="1" applyAlignment="1" applyProtection="1">
      <alignment horizontal="center" vertical="center"/>
    </xf>
    <xf numFmtId="1" fontId="23" fillId="2" borderId="11" xfId="0" applyNumberFormat="1" applyFont="1" applyFill="1" applyBorder="1" applyAlignment="1" applyProtection="1">
      <alignment horizontal="center" vertical="center"/>
    </xf>
    <xf numFmtId="1" fontId="9" fillId="12" borderId="18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9" xfId="0" applyNumberFormat="1" applyFont="1" applyFill="1" applyBorder="1" applyAlignment="1" applyProtection="1">
      <alignment horizontal="center" vertical="center"/>
    </xf>
    <xf numFmtId="164" fontId="15" fillId="11" borderId="30" xfId="0" applyNumberFormat="1" applyFont="1" applyFill="1" applyBorder="1" applyAlignment="1" applyProtection="1">
      <alignment horizontal="center" vertical="center"/>
    </xf>
    <xf numFmtId="0" fontId="15" fillId="11" borderId="31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3" xfId="0" applyNumberFormat="1" applyFont="1" applyFill="1" applyBorder="1" applyAlignment="1" applyProtection="1">
      <alignment horizontal="center" vertical="center"/>
    </xf>
    <xf numFmtId="164" fontId="3" fillId="2" borderId="33" xfId="0" applyNumberFormat="1" applyFont="1" applyFill="1" applyBorder="1" applyAlignment="1" applyProtection="1">
      <alignment horizontal="center" vertical="center"/>
      <protection locked="0"/>
    </xf>
    <xf numFmtId="164" fontId="3" fillId="2" borderId="34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1" fontId="3" fillId="2" borderId="33" xfId="0" applyNumberFormat="1" applyFont="1" applyFill="1" applyBorder="1" applyAlignment="1" applyProtection="1">
      <alignment horizontal="center" vertical="center"/>
      <protection locked="0"/>
    </xf>
    <xf numFmtId="2" fontId="21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9" xfId="0" applyNumberFormat="1" applyFont="1" applyFill="1" applyBorder="1" applyAlignment="1" applyProtection="1">
      <alignment horizontal="center" vertical="center"/>
      <protection locked="0"/>
    </xf>
    <xf numFmtId="1" fontId="9" fillId="12" borderId="40" xfId="0" applyNumberFormat="1" applyFont="1" applyFill="1" applyBorder="1" applyAlignment="1" applyProtection="1">
      <alignment horizontal="center" vertical="center"/>
    </xf>
    <xf numFmtId="1" fontId="23" fillId="2" borderId="32" xfId="0" applyNumberFormat="1" applyFont="1" applyFill="1" applyBorder="1" applyAlignment="1" applyProtection="1">
      <alignment horizontal="center" vertical="center"/>
    </xf>
    <xf numFmtId="2" fontId="13" fillId="2" borderId="41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43" xfId="0" applyNumberFormat="1" applyFont="1" applyFill="1" applyBorder="1" applyAlignment="1" applyProtection="1">
      <alignment horizontal="center" vertical="center"/>
    </xf>
    <xf numFmtId="164" fontId="3" fillId="2" borderId="43" xfId="0" applyNumberFormat="1" applyFont="1" applyFill="1" applyBorder="1" applyAlignment="1" applyProtection="1">
      <alignment horizontal="center" vertical="center"/>
      <protection locked="0"/>
    </xf>
    <xf numFmtId="164" fontId="3" fillId="2" borderId="44" xfId="0" applyNumberFormat="1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1" fontId="3" fillId="2" borderId="43" xfId="0" applyNumberFormat="1" applyFont="1" applyFill="1" applyBorder="1" applyAlignment="1" applyProtection="1">
      <alignment horizontal="center" vertical="center"/>
      <protection locked="0"/>
    </xf>
    <xf numFmtId="2" fontId="21" fillId="2" borderId="46" xfId="0" applyNumberFormat="1" applyFont="1" applyFill="1" applyBorder="1" applyAlignment="1" applyProtection="1">
      <alignment horizontal="center" vertical="center"/>
      <protection locked="0"/>
    </xf>
    <xf numFmtId="1" fontId="5" fillId="2" borderId="47" xfId="0" applyNumberFormat="1" applyFont="1" applyFill="1" applyBorder="1" applyAlignment="1" applyProtection="1">
      <alignment horizontal="center" vertical="center"/>
      <protection locked="0"/>
    </xf>
    <xf numFmtId="1" fontId="5" fillId="2" borderId="48" xfId="0" applyNumberFormat="1" applyFont="1" applyFill="1" applyBorder="1" applyAlignment="1" applyProtection="1">
      <alignment horizontal="center" vertical="center"/>
      <protection locked="0"/>
    </xf>
    <xf numFmtId="1" fontId="9" fillId="12" borderId="49" xfId="0" applyNumberFormat="1" applyFont="1" applyFill="1" applyBorder="1" applyAlignment="1" applyProtection="1">
      <alignment horizontal="center" vertical="center"/>
    </xf>
    <xf numFmtId="1" fontId="23" fillId="2" borderId="42" xfId="0" applyNumberFormat="1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2" fontId="13" fillId="2" borderId="50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1" fillId="2" borderId="12" xfId="0" applyNumberFormat="1" applyFont="1" applyFill="1" applyBorder="1" applyAlignment="1" applyProtection="1">
      <alignment horizontal="center" vertical="center"/>
      <protection locked="0"/>
    </xf>
    <xf numFmtId="0" fontId="26" fillId="3" borderId="51" xfId="0" applyFont="1" applyFill="1" applyBorder="1" applyAlignment="1">
      <alignment horizontal="center" vertical="center"/>
    </xf>
    <xf numFmtId="0" fontId="18" fillId="11" borderId="52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/>
    </xf>
    <xf numFmtId="0" fontId="18" fillId="11" borderId="5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0" fontId="22" fillId="3" borderId="6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>
      <alignment vertical="center"/>
    </xf>
    <xf numFmtId="1" fontId="33" fillId="14" borderId="38" xfId="0" applyNumberFormat="1" applyFont="1" applyFill="1" applyBorder="1" applyAlignment="1" applyProtection="1">
      <alignment horizontal="center" vertical="center"/>
      <protection locked="0"/>
    </xf>
    <xf numFmtId="1" fontId="33" fillId="14" borderId="39" xfId="0" applyNumberFormat="1" applyFont="1" applyFill="1" applyBorder="1" applyAlignment="1" applyProtection="1">
      <alignment horizontal="center" vertical="center"/>
      <protection locked="0"/>
    </xf>
    <xf numFmtId="0" fontId="27" fillId="3" borderId="55" xfId="0" applyFont="1" applyFill="1" applyBorder="1" applyAlignment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167" fontId="30" fillId="2" borderId="6" xfId="0" applyNumberFormat="1" applyFont="1" applyFill="1" applyBorder="1" applyAlignment="1">
      <alignment horizontal="center" vertical="center"/>
    </xf>
    <xf numFmtId="167" fontId="30" fillId="2" borderId="7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31" fillId="11" borderId="3" xfId="0" applyFont="1" applyFill="1" applyBorder="1" applyAlignment="1">
      <alignment horizontal="center" vertical="center" wrapText="1"/>
    </xf>
    <xf numFmtId="0" fontId="31" fillId="11" borderId="6" xfId="0" applyFont="1" applyFill="1" applyBorder="1" applyAlignment="1">
      <alignment horizontal="center" vertical="center" wrapText="1"/>
    </xf>
    <xf numFmtId="0" fontId="25" fillId="2" borderId="62" xfId="0" applyNumberFormat="1" applyFont="1" applyFill="1" applyBorder="1" applyAlignment="1" applyProtection="1">
      <alignment horizontal="center" vertical="center"/>
      <protection locked="0"/>
    </xf>
    <xf numFmtId="0" fontId="25" fillId="2" borderId="63" xfId="0" applyNumberFormat="1" applyFont="1" applyFill="1" applyBorder="1" applyAlignment="1" applyProtection="1">
      <alignment horizontal="center" vertical="center"/>
      <protection locked="0"/>
    </xf>
    <xf numFmtId="0" fontId="25" fillId="2" borderId="33" xfId="0" applyNumberFormat="1" applyFont="1" applyFill="1" applyBorder="1" applyAlignment="1" applyProtection="1">
      <alignment horizontal="center" vertical="center"/>
      <protection locked="0"/>
    </xf>
    <xf numFmtId="0" fontId="27" fillId="3" borderId="56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7" fillId="3" borderId="52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0" fontId="27" fillId="3" borderId="58" xfId="0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 applyProtection="1">
      <alignment horizontal="center" vertical="center" textRotation="90"/>
    </xf>
    <xf numFmtId="0" fontId="2" fillId="2" borderId="61" xfId="0" applyFont="1" applyFill="1" applyBorder="1" applyAlignment="1" applyProtection="1">
      <alignment horizontal="center" vertical="center" textRotation="90"/>
    </xf>
    <xf numFmtId="0" fontId="2" fillId="2" borderId="32" xfId="0" applyFont="1" applyFill="1" applyBorder="1" applyAlignment="1" applyProtection="1">
      <alignment horizontal="center" vertical="center" textRotation="90"/>
    </xf>
    <xf numFmtId="2" fontId="23" fillId="13" borderId="43" xfId="0" applyNumberFormat="1" applyFont="1" applyFill="1" applyBorder="1" applyAlignment="1" applyProtection="1">
      <alignment horizontal="center" vertical="center"/>
      <protection locked="0"/>
    </xf>
    <xf numFmtId="0" fontId="23" fillId="13" borderId="6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41"/>
  <sheetViews>
    <sheetView tabSelected="1" zoomScaleNormal="100" workbookViewId="0">
      <selection activeCell="D2" sqref="D2:I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46"/>
      <c r="D2" s="168" t="s">
        <v>143</v>
      </c>
      <c r="E2" s="169"/>
      <c r="F2" s="169"/>
      <c r="G2" s="169"/>
      <c r="H2" s="169"/>
      <c r="I2" s="169"/>
      <c r="J2" s="156"/>
      <c r="K2" s="172" t="s">
        <v>142</v>
      </c>
      <c r="L2" s="172"/>
      <c r="M2" s="47"/>
      <c r="N2" s="163" t="s">
        <v>6</v>
      </c>
      <c r="O2" s="163"/>
      <c r="P2" s="163"/>
      <c r="Q2" s="163"/>
      <c r="R2" s="163"/>
      <c r="S2" s="163"/>
      <c r="T2" s="47"/>
      <c r="U2" s="47"/>
      <c r="V2" s="163" t="s">
        <v>15</v>
      </c>
      <c r="W2" s="164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5">
      <c r="B3" s="11"/>
      <c r="C3" s="46"/>
      <c r="D3" s="170" t="s">
        <v>54</v>
      </c>
      <c r="E3" s="171"/>
      <c r="F3" s="171"/>
      <c r="G3" s="171"/>
      <c r="H3" s="171"/>
      <c r="I3" s="171"/>
      <c r="J3" s="155"/>
      <c r="K3" s="173"/>
      <c r="L3" s="173"/>
      <c r="M3" s="48"/>
      <c r="N3" s="165" t="s">
        <v>55</v>
      </c>
      <c r="O3" s="165"/>
      <c r="P3" s="165"/>
      <c r="Q3" s="165"/>
      <c r="R3" s="165"/>
      <c r="S3" s="165"/>
      <c r="T3" s="158"/>
      <c r="U3" s="158"/>
      <c r="V3" s="166">
        <v>43480</v>
      </c>
      <c r="W3" s="167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49" t="s">
        <v>9</v>
      </c>
      <c r="C5" s="50" t="s">
        <v>10</v>
      </c>
      <c r="D5" s="50" t="s">
        <v>7</v>
      </c>
      <c r="E5" s="50" t="s">
        <v>49</v>
      </c>
      <c r="F5" s="162" t="s">
        <v>0</v>
      </c>
      <c r="G5" s="162"/>
      <c r="H5" s="50" t="s">
        <v>12</v>
      </c>
      <c r="I5" s="50" t="s">
        <v>11</v>
      </c>
      <c r="J5" s="51" t="s">
        <v>5</v>
      </c>
      <c r="K5" s="52" t="s">
        <v>1</v>
      </c>
      <c r="L5" s="53">
        <v>1</v>
      </c>
      <c r="M5" s="54">
        <v>2</v>
      </c>
      <c r="N5" s="54">
        <v>3</v>
      </c>
      <c r="O5" s="67" t="s">
        <v>13</v>
      </c>
      <c r="P5" s="53">
        <v>1</v>
      </c>
      <c r="Q5" s="54">
        <v>2</v>
      </c>
      <c r="R5" s="54">
        <v>3</v>
      </c>
      <c r="S5" s="67" t="s">
        <v>14</v>
      </c>
      <c r="T5" s="72" t="s">
        <v>2</v>
      </c>
      <c r="U5" s="73" t="s">
        <v>3</v>
      </c>
      <c r="V5" s="73" t="s">
        <v>8</v>
      </c>
      <c r="W5" s="74" t="s">
        <v>4</v>
      </c>
      <c r="X5" s="55"/>
      <c r="Y5" s="17"/>
      <c r="Z5" s="17"/>
      <c r="AA5" s="44"/>
      <c r="AB5" s="149" t="s">
        <v>53</v>
      </c>
      <c r="AC5" s="149" t="s">
        <v>52</v>
      </c>
      <c r="AD5" s="149" t="s">
        <v>42</v>
      </c>
      <c r="AE5" s="149" t="s">
        <v>43</v>
      </c>
      <c r="AF5" s="149" t="s">
        <v>44</v>
      </c>
      <c r="AG5" s="149" t="s">
        <v>45</v>
      </c>
      <c r="AH5" s="149" t="s">
        <v>46</v>
      </c>
      <c r="AI5" s="149" t="s">
        <v>47</v>
      </c>
      <c r="AJ5" s="149" t="s">
        <v>48</v>
      </c>
      <c r="AK5" s="150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 x14ac:dyDescent="0.25">
      <c r="A6" s="8"/>
      <c r="B6" s="88"/>
      <c r="C6" s="89"/>
      <c r="D6" s="90"/>
      <c r="E6" s="90"/>
      <c r="F6" s="91"/>
      <c r="G6" s="92"/>
      <c r="H6" s="93"/>
      <c r="I6" s="94"/>
      <c r="J6" s="95"/>
      <c r="K6" s="96"/>
      <c r="L6" s="97"/>
      <c r="M6" s="97"/>
      <c r="N6" s="97"/>
      <c r="O6" s="98"/>
      <c r="P6" s="97"/>
      <c r="Q6" s="97"/>
      <c r="R6" s="97"/>
      <c r="S6" s="98"/>
      <c r="T6" s="98"/>
      <c r="U6" s="99"/>
      <c r="V6" s="99"/>
      <c r="W6" s="99"/>
      <c r="X6" s="7"/>
      <c r="Y6" s="7"/>
      <c r="Z6" s="7"/>
      <c r="AA6" s="43"/>
      <c r="AB6" s="151" t="s">
        <v>40</v>
      </c>
      <c r="AC6" s="151" t="s">
        <v>41</v>
      </c>
      <c r="AD6" s="151" t="s">
        <v>42</v>
      </c>
      <c r="AE6" s="151" t="s">
        <v>43</v>
      </c>
      <c r="AF6" s="151" t="s">
        <v>44</v>
      </c>
      <c r="AG6" s="151" t="s">
        <v>45</v>
      </c>
      <c r="AH6" s="151" t="s">
        <v>46</v>
      </c>
      <c r="AI6" s="151" t="s">
        <v>47</v>
      </c>
      <c r="AJ6" s="151" t="s">
        <v>48</v>
      </c>
      <c r="AK6" s="151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7.95" customHeight="1" x14ac:dyDescent="0.2">
      <c r="B7" s="191" t="s">
        <v>140</v>
      </c>
      <c r="C7" s="77">
        <v>407932</v>
      </c>
      <c r="D7" s="174">
        <v>1</v>
      </c>
      <c r="E7" s="78" t="s">
        <v>59</v>
      </c>
      <c r="F7" s="79" t="s">
        <v>51</v>
      </c>
      <c r="G7" s="80" t="s">
        <v>51</v>
      </c>
      <c r="H7" s="81">
        <v>2005</v>
      </c>
      <c r="I7" s="157" t="s">
        <v>141</v>
      </c>
      <c r="J7" s="78" t="s">
        <v>51</v>
      </c>
      <c r="K7" s="82">
        <v>55</v>
      </c>
      <c r="L7" s="159">
        <v>60</v>
      </c>
      <c r="M7" s="160">
        <v>64</v>
      </c>
      <c r="N7" s="84">
        <v>-68</v>
      </c>
      <c r="O7" s="85">
        <f>IF(E7="","",IF(MAXA(L7:N7)&lt;=0,0,MAXA(L7:N7)))</f>
        <v>64</v>
      </c>
      <c r="P7" s="159">
        <v>80</v>
      </c>
      <c r="Q7" s="84">
        <v>-83</v>
      </c>
      <c r="R7" s="84">
        <v>-83</v>
      </c>
      <c r="S7" s="85">
        <f>IF(E7="","",IF(MAXA(P7:R7)&lt;=0,0,MAXA(P7:R7)))</f>
        <v>80</v>
      </c>
      <c r="T7" s="86">
        <f>IF(E7="","",IF(OR(O7=0,S7=0),0,O7+S7))</f>
        <v>144</v>
      </c>
      <c r="U7" s="65" t="str">
        <f t="shared" ref="U7:U12" si="0">+CONCATENATE(AM7," ",AN7)</f>
        <v>INTA + 19</v>
      </c>
      <c r="V7" s="65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F55</v>
      </c>
      <c r="W7" s="87">
        <f>IF(E7=" "," ",IF(E7="H",10^(0.75194503*LOG(K7/175.508)^2)*T7,IF(E7="F",10^(0.783497476* LOG(K7/153.655)^2)*T7,"")))</f>
        <v>206.22499495211318</v>
      </c>
      <c r="X7" s="56"/>
      <c r="AA7" s="45"/>
      <c r="AB7" s="152">
        <f>T7-HLOOKUP(V7,Minimas!$C$3:$CD$12,2,FALSE)</f>
        <v>109</v>
      </c>
      <c r="AC7" s="152">
        <f>T7-HLOOKUP(V7,Minimas!$C$3:$CD$12,3,FALSE)</f>
        <v>99</v>
      </c>
      <c r="AD7" s="152">
        <f>T7-HLOOKUP(V7,Minimas!$C$3:$CD$12,4,FALSE)</f>
        <v>87</v>
      </c>
      <c r="AE7" s="152">
        <f>T7-HLOOKUP(V7,Minimas!$C$3:$CD$12,5,FALSE)</f>
        <v>77</v>
      </c>
      <c r="AF7" s="152">
        <f>T7-HLOOKUP(V7,Minimas!$C$3:$CD$12,6,FALSE)</f>
        <v>62</v>
      </c>
      <c r="AG7" s="152">
        <f>T7-HLOOKUP(V7,Minimas!$C$3:$CD$12,7,FALSE)</f>
        <v>49</v>
      </c>
      <c r="AH7" s="152">
        <f>T7-HLOOKUP(V7,Minimas!$C$3:$CD$12,8,FALSE)</f>
        <v>34</v>
      </c>
      <c r="AI7" s="152">
        <f>T7-HLOOKUP(V7,Minimas!$C$3:$CD$12,9,FALSE)</f>
        <v>19</v>
      </c>
      <c r="AJ7" s="152">
        <f>T7-HLOOKUP(V7,Minimas!$C$3:$CD$12,10,FALSE)</f>
        <v>-46</v>
      </c>
      <c r="AK7" s="153" t="str">
        <f>IF(E7=0," ",IF(AJ7&gt;=0,$AJ$5,IF(AI7&gt;=0,$AI$5,IF(AH7&gt;=0,$AH$5,IF(AG7&gt;=0,$AG$5,IF(AF7&gt;=0,$AF$5,IF(AE7&gt;=0,$AE$5,IF(AD7&gt;=0,$AD$5,IF(AC7&gt;=0,$AC$5,$AB$5)))))))))</f>
        <v>INTA +</v>
      </c>
      <c r="AL7" s="45"/>
      <c r="AM7" s="45" t="str">
        <f>IF(AK7="","",AK7)</f>
        <v>INTA +</v>
      </c>
      <c r="AN7" s="45">
        <f>IF(E7=0," ",IF(AJ7&gt;=0,AJ7,IF(AI7&gt;=0,AI7,IF(AH7&gt;=0,AH7,IF(AG7&gt;=0,AG7,IF(AF7&gt;=0,AF7,IF(AE7&gt;=0,AE7,IF(AD7&gt;=0,AD7,IF(AC7&gt;=0,AC7,AB7)))))))))</f>
        <v>19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27.95" customHeight="1" x14ac:dyDescent="0.2">
      <c r="B8" s="192"/>
      <c r="C8" s="57"/>
      <c r="D8" s="175"/>
      <c r="E8" s="58" t="s">
        <v>59</v>
      </c>
      <c r="F8" s="59" t="s">
        <v>51</v>
      </c>
      <c r="G8" s="60" t="s">
        <v>51</v>
      </c>
      <c r="H8" s="61">
        <v>2004</v>
      </c>
      <c r="I8" s="194">
        <f>SUM(W7:W9)</f>
        <v>604.14052712602268</v>
      </c>
      <c r="J8" s="58" t="s">
        <v>51</v>
      </c>
      <c r="K8" s="62">
        <v>63</v>
      </c>
      <c r="L8" s="63">
        <v>60</v>
      </c>
      <c r="M8" s="64"/>
      <c r="N8" s="64"/>
      <c r="O8" s="69">
        <f t="shared" ref="O8:O29" si="1">IF(E8="","",IF(MAXA(L8:N8)&lt;=0,0,MAXA(L8:N8)))</f>
        <v>60</v>
      </c>
      <c r="P8" s="63">
        <v>80</v>
      </c>
      <c r="Q8" s="64"/>
      <c r="R8" s="64"/>
      <c r="S8" s="69">
        <f t="shared" ref="S8:S12" si="2">IF(E8="","",IF(MAXA(P8:R8)&lt;=0,0,MAXA(P8:R8)))</f>
        <v>80</v>
      </c>
      <c r="T8" s="68">
        <f>IF(E8="","",IF(OR(O8=0,S8=0),0,O8+S8))</f>
        <v>140</v>
      </c>
      <c r="U8" s="65" t="str">
        <f t="shared" si="0"/>
        <v>INTA + 5</v>
      </c>
      <c r="V8" s="65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U15 F64</v>
      </c>
      <c r="W8" s="66">
        <f t="shared" ref="W8:W12" si="3">IF(E8=" "," ",IF(E8="H",10^(0.75194503*LOG(K8/175.508)^2)*T8,IF(E8="F",10^(0.783497476* LOG(K8/153.655)^2)*T8,"")))</f>
        <v>183.48337327367733</v>
      </c>
      <c r="X8" s="56"/>
      <c r="AA8" s="45"/>
      <c r="AB8" s="152">
        <f>T8-HLOOKUP(V8,Minimas!$C$3:$CD$12,2,FALSE)</f>
        <v>95</v>
      </c>
      <c r="AC8" s="152">
        <f>T8-HLOOKUP(V8,Minimas!$C$3:$CD$12,3,FALSE)</f>
        <v>85</v>
      </c>
      <c r="AD8" s="152">
        <f>T8-HLOOKUP(V8,Minimas!$C$3:$CD$12,4,FALSE)</f>
        <v>73</v>
      </c>
      <c r="AE8" s="152">
        <f>T8-HLOOKUP(V8,Minimas!$C$3:$CD$12,5,FALSE)</f>
        <v>63</v>
      </c>
      <c r="AF8" s="152">
        <f>T8-HLOOKUP(V8,Minimas!$C$3:$CD$12,6,FALSE)</f>
        <v>48</v>
      </c>
      <c r="AG8" s="152">
        <f>T8-HLOOKUP(V8,Minimas!$C$3:$CD$12,7,FALSE)</f>
        <v>35</v>
      </c>
      <c r="AH8" s="152">
        <f>T8-HLOOKUP(V8,Minimas!$C$3:$CD$12,8,FALSE)</f>
        <v>20</v>
      </c>
      <c r="AI8" s="152">
        <f>T8-HLOOKUP(V8,Minimas!$C$3:$CD$12,9,FALSE)</f>
        <v>5</v>
      </c>
      <c r="AJ8" s="152">
        <f>T8-HLOOKUP(V8,Minimas!$C$3:$CD$12,10,FALSE)</f>
        <v>-70</v>
      </c>
      <c r="AK8" s="153" t="str">
        <f t="shared" ref="AK8:AK29" si="4">IF(E8=0," ",IF(AJ8&gt;=0,$AJ$5,IF(AI8&gt;=0,$AI$5,IF(AH8&gt;=0,$AH$5,IF(AG8&gt;=0,$AG$5,IF(AF8&gt;=0,$AF$5,IF(AE8&gt;=0,$AE$5,IF(AD8&gt;=0,$AD$5,IF(AC8&gt;=0,$AC$5,$AB$5)))))))))</f>
        <v>INTA +</v>
      </c>
      <c r="AL8" s="45"/>
      <c r="AM8" s="45" t="str">
        <f t="shared" ref="AM8:AM9" si="5">IF(AK8="","",AK8)</f>
        <v>INTA +</v>
      </c>
      <c r="AN8" s="45">
        <f t="shared" ref="AN8:AN9" si="6">IF(E8=0," ",IF(AJ8&gt;=0,AJ8,IF(AI8&gt;=0,AI8,IF(AH8&gt;=0,AH8,IF(AG8&gt;=0,AG8,IF(AF8&gt;=0,AF8,IF(AE8&gt;=0,AE8,IF(AD8&gt;=0,AD8,IF(AC8&gt;=0,AC8,AB8)))))))))</f>
        <v>5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27.95" customHeight="1" thickBot="1" x14ac:dyDescent="0.25">
      <c r="B9" s="193"/>
      <c r="C9" s="57"/>
      <c r="D9" s="176"/>
      <c r="E9" s="58" t="s">
        <v>59</v>
      </c>
      <c r="F9" s="59" t="s">
        <v>51</v>
      </c>
      <c r="G9" s="60" t="s">
        <v>51</v>
      </c>
      <c r="H9" s="61">
        <v>2004</v>
      </c>
      <c r="I9" s="195"/>
      <c r="J9" s="138"/>
      <c r="K9" s="62">
        <v>75</v>
      </c>
      <c r="L9" s="63">
        <v>80</v>
      </c>
      <c r="M9" s="64"/>
      <c r="N9" s="64"/>
      <c r="O9" s="69">
        <f t="shared" si="1"/>
        <v>80</v>
      </c>
      <c r="P9" s="63">
        <v>100</v>
      </c>
      <c r="Q9" s="64"/>
      <c r="R9" s="64"/>
      <c r="S9" s="69">
        <f t="shared" si="2"/>
        <v>100</v>
      </c>
      <c r="T9" s="68">
        <f>IF(E9="","",IF(OR(O9=0,S9=0),0,O9+S9))</f>
        <v>180</v>
      </c>
      <c r="U9" s="65" t="str">
        <f t="shared" si="0"/>
        <v>INTA + 35</v>
      </c>
      <c r="V9" s="65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U15 F76</v>
      </c>
      <c r="W9" s="66">
        <f t="shared" si="3"/>
        <v>214.43215890023217</v>
      </c>
      <c r="X9" s="56"/>
      <c r="AA9" s="45"/>
      <c r="AB9" s="152">
        <f>T9-HLOOKUP(V9,Minimas!$C$3:$CD$12,2,FALSE)</f>
        <v>125</v>
      </c>
      <c r="AC9" s="152">
        <f>T9-HLOOKUP(V9,Minimas!$C$3:$CD$12,3,FALSE)</f>
        <v>115</v>
      </c>
      <c r="AD9" s="152">
        <f>T9-HLOOKUP(V9,Minimas!$C$3:$CD$12,4,FALSE)</f>
        <v>105</v>
      </c>
      <c r="AE9" s="152">
        <f>T9-HLOOKUP(V9,Minimas!$C$3:$CD$12,5,FALSE)</f>
        <v>95</v>
      </c>
      <c r="AF9" s="152">
        <f>T9-HLOOKUP(V9,Minimas!$C$3:$CD$12,6,FALSE)</f>
        <v>80</v>
      </c>
      <c r="AG9" s="152">
        <f>T9-HLOOKUP(V9,Minimas!$C$3:$CD$12,7,FALSE)</f>
        <v>65</v>
      </c>
      <c r="AH9" s="152">
        <f>T9-HLOOKUP(V9,Minimas!$C$3:$CD$12,8,FALSE)</f>
        <v>50</v>
      </c>
      <c r="AI9" s="152">
        <f>T9-HLOOKUP(V9,Minimas!$C$3:$CD$12,9,FALSE)</f>
        <v>35</v>
      </c>
      <c r="AJ9" s="152">
        <f>T9-HLOOKUP(V9,Minimas!$C$3:$CD$12,10,FALSE)</f>
        <v>-45</v>
      </c>
      <c r="AK9" s="153" t="str">
        <f t="shared" si="4"/>
        <v>INTA +</v>
      </c>
      <c r="AL9" s="45"/>
      <c r="AM9" s="45" t="str">
        <f t="shared" si="5"/>
        <v>INTA +</v>
      </c>
      <c r="AN9" s="45">
        <f t="shared" si="6"/>
        <v>35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9" customFormat="1" ht="5.0999999999999996" customHeight="1" thickBot="1" x14ac:dyDescent="0.25">
      <c r="A10" s="8"/>
      <c r="B10" s="88"/>
      <c r="C10" s="89"/>
      <c r="D10" s="90"/>
      <c r="E10" s="90"/>
      <c r="F10" s="91"/>
      <c r="G10" s="92"/>
      <c r="H10" s="93"/>
      <c r="I10" s="94"/>
      <c r="J10" s="95"/>
      <c r="K10" s="96"/>
      <c r="L10" s="97"/>
      <c r="M10" s="97"/>
      <c r="N10" s="97"/>
      <c r="O10" s="98"/>
      <c r="P10" s="97"/>
      <c r="Q10" s="97"/>
      <c r="R10" s="97"/>
      <c r="S10" s="98"/>
      <c r="T10" s="98"/>
      <c r="U10" s="99"/>
      <c r="V10" s="99"/>
      <c r="W10" s="99"/>
      <c r="X10" s="7"/>
      <c r="Y10" s="7"/>
      <c r="Z10" s="7"/>
      <c r="AA10" s="43"/>
      <c r="AB10" s="151" t="s">
        <v>40</v>
      </c>
      <c r="AC10" s="151" t="s">
        <v>41</v>
      </c>
      <c r="AD10" s="151" t="s">
        <v>42</v>
      </c>
      <c r="AE10" s="151" t="s">
        <v>43</v>
      </c>
      <c r="AF10" s="151" t="s">
        <v>44</v>
      </c>
      <c r="AG10" s="151" t="s">
        <v>45</v>
      </c>
      <c r="AH10" s="151" t="s">
        <v>46</v>
      </c>
      <c r="AI10" s="151" t="s">
        <v>47</v>
      </c>
      <c r="AJ10" s="151" t="s">
        <v>48</v>
      </c>
      <c r="AK10" s="151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</row>
    <row r="11" spans="1:124" s="5" customFormat="1" ht="27.95" customHeight="1" x14ac:dyDescent="0.2">
      <c r="B11" s="191" t="s">
        <v>140</v>
      </c>
      <c r="C11" s="57"/>
      <c r="D11" s="174"/>
      <c r="E11" s="58" t="s">
        <v>59</v>
      </c>
      <c r="F11" s="59" t="s">
        <v>51</v>
      </c>
      <c r="G11" s="60" t="s">
        <v>51</v>
      </c>
      <c r="H11" s="61">
        <v>2003</v>
      </c>
      <c r="I11" s="157"/>
      <c r="J11" s="138"/>
      <c r="K11" s="62">
        <v>49</v>
      </c>
      <c r="L11" s="63"/>
      <c r="M11" s="64"/>
      <c r="N11" s="64"/>
      <c r="O11" s="69">
        <f t="shared" si="1"/>
        <v>0</v>
      </c>
      <c r="P11" s="63"/>
      <c r="Q11" s="64"/>
      <c r="R11" s="64"/>
      <c r="S11" s="69">
        <f t="shared" si="2"/>
        <v>0</v>
      </c>
      <c r="T11" s="68">
        <f t="shared" ref="T11:T12" si="7">IF(E11="","",IF(OR(O11=0,S11=0),0,O11+S11))</f>
        <v>0</v>
      </c>
      <c r="U11" s="65" t="str">
        <f t="shared" si="0"/>
        <v>DEB -40</v>
      </c>
      <c r="V11" s="65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U17 F49</v>
      </c>
      <c r="W11" s="66">
        <f t="shared" si="3"/>
        <v>0</v>
      </c>
      <c r="X11" s="56"/>
      <c r="AA11" s="45"/>
      <c r="AB11" s="152">
        <f>T11-HLOOKUP(V11,Minimas!$C$3:$CD$12,2,FALSE)</f>
        <v>-40</v>
      </c>
      <c r="AC11" s="152">
        <f>T11-HLOOKUP(V11,Minimas!$C$3:$CD$12,3,FALSE)</f>
        <v>-50</v>
      </c>
      <c r="AD11" s="152">
        <f>T11-HLOOKUP(V11,Minimas!$C$3:$CD$12,4,FALSE)</f>
        <v>-57</v>
      </c>
      <c r="AE11" s="152">
        <f>T11-HLOOKUP(V11,Minimas!$C$3:$CD$12,5,FALSE)</f>
        <v>-67</v>
      </c>
      <c r="AF11" s="152">
        <f>T11-HLOOKUP(V11,Minimas!$C$3:$CD$12,6,FALSE)</f>
        <v>-82</v>
      </c>
      <c r="AG11" s="152">
        <f>T11-HLOOKUP(V11,Minimas!$C$3:$CD$12,7,FALSE)</f>
        <v>-95</v>
      </c>
      <c r="AH11" s="152">
        <f>T11-HLOOKUP(V11,Minimas!$C$3:$CD$12,8,FALSE)</f>
        <v>-110</v>
      </c>
      <c r="AI11" s="152">
        <f>T11-HLOOKUP(V11,Minimas!$C$3:$CD$12,9,FALSE)</f>
        <v>-125</v>
      </c>
      <c r="AJ11" s="152">
        <f>T11-HLOOKUP(V11,Minimas!$C$3:$CD$12,10,FALSE)</f>
        <v>-175</v>
      </c>
      <c r="AK11" s="153" t="str">
        <f t="shared" si="4"/>
        <v>DEB</v>
      </c>
      <c r="AL11" s="45"/>
      <c r="AM11" s="45" t="str">
        <f t="shared" ref="AM11:AM29" si="8">IF(AK11="","",AK11)</f>
        <v>DEB</v>
      </c>
      <c r="AN11" s="45">
        <f t="shared" ref="AN11:AN29" si="9">IF(E11=0," ",IF(AJ11&gt;=0,AJ11,IF(AI11&gt;=0,AI11,IF(AH11&gt;=0,AH11,IF(AG11&gt;=0,AG11,IF(AF11&gt;=0,AF11,IF(AE11&gt;=0,AE11,IF(AD11&gt;=0,AD11,IF(AC11&gt;=0,AC11,AB11)))))))))</f>
        <v>-40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27.95" customHeight="1" x14ac:dyDescent="0.2">
      <c r="B12" s="192"/>
      <c r="C12" s="57"/>
      <c r="D12" s="175"/>
      <c r="E12" s="58" t="s">
        <v>59</v>
      </c>
      <c r="F12" s="59" t="s">
        <v>51</v>
      </c>
      <c r="G12" s="60" t="s">
        <v>51</v>
      </c>
      <c r="H12" s="61">
        <v>2003</v>
      </c>
      <c r="I12" s="194">
        <f>SUM(W11:W13)</f>
        <v>0</v>
      </c>
      <c r="J12" s="138"/>
      <c r="K12" s="62">
        <v>53</v>
      </c>
      <c r="L12" s="63"/>
      <c r="M12" s="64"/>
      <c r="N12" s="64"/>
      <c r="O12" s="69">
        <f t="shared" si="1"/>
        <v>0</v>
      </c>
      <c r="P12" s="63"/>
      <c r="Q12" s="64"/>
      <c r="R12" s="64"/>
      <c r="S12" s="69">
        <f t="shared" si="2"/>
        <v>0</v>
      </c>
      <c r="T12" s="68">
        <f t="shared" si="7"/>
        <v>0</v>
      </c>
      <c r="U12" s="65" t="str">
        <f t="shared" si="0"/>
        <v>DEB -45</v>
      </c>
      <c r="V12" s="65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U17 F55</v>
      </c>
      <c r="W12" s="66">
        <f t="shared" si="3"/>
        <v>0</v>
      </c>
      <c r="X12" s="56"/>
      <c r="AA12" s="45"/>
      <c r="AB12" s="152">
        <f>T12-HLOOKUP(V12,Minimas!$C$3:$CD$12,2,FALSE)</f>
        <v>-45</v>
      </c>
      <c r="AC12" s="152">
        <f>T12-HLOOKUP(V12,Minimas!$C$3:$CD$12,3,FALSE)</f>
        <v>-55</v>
      </c>
      <c r="AD12" s="152">
        <f>T12-HLOOKUP(V12,Minimas!$C$3:$CD$12,4,FALSE)</f>
        <v>-65</v>
      </c>
      <c r="AE12" s="152">
        <f>T12-HLOOKUP(V12,Minimas!$C$3:$CD$12,5,FALSE)</f>
        <v>-77</v>
      </c>
      <c r="AF12" s="152">
        <f>T12-HLOOKUP(V12,Minimas!$C$3:$CD$12,6,FALSE)</f>
        <v>-92</v>
      </c>
      <c r="AG12" s="152">
        <f>T12-HLOOKUP(V12,Minimas!$C$3:$CD$12,7,FALSE)</f>
        <v>-105</v>
      </c>
      <c r="AH12" s="152">
        <f>T12-HLOOKUP(V12,Minimas!$C$3:$CD$12,8,FALSE)</f>
        <v>-120</v>
      </c>
      <c r="AI12" s="152">
        <f>T12-HLOOKUP(V12,Minimas!$C$3:$CD$12,9,FALSE)</f>
        <v>-135</v>
      </c>
      <c r="AJ12" s="152">
        <f>T12-HLOOKUP(V12,Minimas!$C$3:$CD$12,10,FALSE)</f>
        <v>-190</v>
      </c>
      <c r="AK12" s="153" t="str">
        <f t="shared" si="4"/>
        <v>DEB</v>
      </c>
      <c r="AL12" s="45"/>
      <c r="AM12" s="45" t="str">
        <f t="shared" si="8"/>
        <v>DEB</v>
      </c>
      <c r="AN12" s="45">
        <f t="shared" si="9"/>
        <v>-45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27.95" customHeight="1" thickBot="1" x14ac:dyDescent="0.25">
      <c r="B13" s="193"/>
      <c r="C13" s="57"/>
      <c r="D13" s="176"/>
      <c r="E13" s="58" t="s">
        <v>59</v>
      </c>
      <c r="F13" s="59" t="s">
        <v>51</v>
      </c>
      <c r="G13" s="60" t="s">
        <v>51</v>
      </c>
      <c r="H13" s="61">
        <v>2002</v>
      </c>
      <c r="I13" s="195"/>
      <c r="J13" s="58" t="s">
        <v>51</v>
      </c>
      <c r="K13" s="62">
        <v>67</v>
      </c>
      <c r="L13" s="63"/>
      <c r="M13" s="64"/>
      <c r="N13" s="64"/>
      <c r="O13" s="69">
        <f t="shared" si="1"/>
        <v>0</v>
      </c>
      <c r="P13" s="63"/>
      <c r="Q13" s="64"/>
      <c r="R13" s="64"/>
      <c r="S13" s="69">
        <f t="shared" ref="S13:S29" si="10">IF(E13="","",IF(MAXA(P13:R13)&lt;=0,0,MAXA(P13:R13)))</f>
        <v>0</v>
      </c>
      <c r="T13" s="68">
        <f t="shared" ref="T13:T29" si="11">IF(E13="","",IF(OR(O13=0,S13=0),0,O13+S13))</f>
        <v>0</v>
      </c>
      <c r="U13" s="65" t="str">
        <f t="shared" ref="U13:U29" si="12">+CONCATENATE(AM13," ",AN13)</f>
        <v>DEB -60</v>
      </c>
      <c r="V13" s="65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U17 F71</v>
      </c>
      <c r="W13" s="66">
        <f t="shared" ref="W13:W29" si="13">IF(E13=" "," ",IF(E13="H",10^(0.75194503*LOG(K13/175.508)^2)*T13,IF(E13="F",10^(0.783497476* LOG(K13/153.655)^2)*T13,"")))</f>
        <v>0</v>
      </c>
      <c r="X13" s="56"/>
      <c r="AA13" s="45"/>
      <c r="AB13" s="152">
        <f>T13-HLOOKUP(V13,Minimas!$C$3:$CD$12,2,FALSE)</f>
        <v>-60</v>
      </c>
      <c r="AC13" s="152">
        <f>T13-HLOOKUP(V13,Minimas!$C$3:$CD$12,3,FALSE)</f>
        <v>-70</v>
      </c>
      <c r="AD13" s="152">
        <f>T13-HLOOKUP(V13,Minimas!$C$3:$CD$12,4,FALSE)</f>
        <v>-80</v>
      </c>
      <c r="AE13" s="152">
        <f>T13-HLOOKUP(V13,Minimas!$C$3:$CD$12,5,FALSE)</f>
        <v>-92</v>
      </c>
      <c r="AF13" s="152">
        <f>T13-HLOOKUP(V13,Minimas!$C$3:$CD$12,6,FALSE)</f>
        <v>-107</v>
      </c>
      <c r="AG13" s="152">
        <f>T13-HLOOKUP(V13,Minimas!$C$3:$CD$12,7,FALSE)</f>
        <v>-120</v>
      </c>
      <c r="AH13" s="152">
        <f>T13-HLOOKUP(V13,Minimas!$C$3:$CD$12,8,FALSE)</f>
        <v>-135</v>
      </c>
      <c r="AI13" s="152">
        <f>T13-HLOOKUP(V13,Minimas!$C$3:$CD$12,9,FALSE)</f>
        <v>-150</v>
      </c>
      <c r="AJ13" s="152">
        <f>T13-HLOOKUP(V13,Minimas!$C$3:$CD$12,10,FALSE)</f>
        <v>-225</v>
      </c>
      <c r="AK13" s="153" t="str">
        <f t="shared" si="4"/>
        <v>DEB</v>
      </c>
      <c r="AL13" s="45"/>
      <c r="AM13" s="45" t="str">
        <f t="shared" si="8"/>
        <v>DEB</v>
      </c>
      <c r="AN13" s="45">
        <f t="shared" si="9"/>
        <v>-60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9" customFormat="1" ht="5.0999999999999996" customHeight="1" thickBot="1" x14ac:dyDescent="0.25">
      <c r="A14" s="8"/>
      <c r="B14" s="88"/>
      <c r="C14" s="89"/>
      <c r="D14" s="90"/>
      <c r="E14" s="90"/>
      <c r="F14" s="91"/>
      <c r="G14" s="92"/>
      <c r="H14" s="93"/>
      <c r="I14" s="94"/>
      <c r="J14" s="95"/>
      <c r="K14" s="96"/>
      <c r="L14" s="97"/>
      <c r="M14" s="97"/>
      <c r="N14" s="97"/>
      <c r="O14" s="98"/>
      <c r="P14" s="97"/>
      <c r="Q14" s="97"/>
      <c r="R14" s="97"/>
      <c r="S14" s="98"/>
      <c r="T14" s="98"/>
      <c r="U14" s="99"/>
      <c r="V14" s="99"/>
      <c r="W14" s="99"/>
      <c r="X14" s="7"/>
      <c r="Y14" s="7"/>
      <c r="Z14" s="7"/>
      <c r="AA14" s="43"/>
      <c r="AB14" s="151" t="s">
        <v>40</v>
      </c>
      <c r="AC14" s="151" t="s">
        <v>41</v>
      </c>
      <c r="AD14" s="151" t="s">
        <v>42</v>
      </c>
      <c r="AE14" s="151" t="s">
        <v>43</v>
      </c>
      <c r="AF14" s="151" t="s">
        <v>44</v>
      </c>
      <c r="AG14" s="151" t="s">
        <v>45</v>
      </c>
      <c r="AH14" s="151" t="s">
        <v>46</v>
      </c>
      <c r="AI14" s="151" t="s">
        <v>47</v>
      </c>
      <c r="AJ14" s="151" t="s">
        <v>48</v>
      </c>
      <c r="AK14" s="151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</row>
    <row r="15" spans="1:124" s="5" customFormat="1" ht="27.95" customHeight="1" x14ac:dyDescent="0.2">
      <c r="B15" s="191" t="s">
        <v>140</v>
      </c>
      <c r="C15" s="57"/>
      <c r="D15" s="174"/>
      <c r="E15" s="58" t="s">
        <v>50</v>
      </c>
      <c r="F15" s="59" t="s">
        <v>51</v>
      </c>
      <c r="G15" s="60" t="s">
        <v>51</v>
      </c>
      <c r="H15" s="61">
        <v>2005</v>
      </c>
      <c r="I15" s="157" t="s">
        <v>51</v>
      </c>
      <c r="J15" s="58" t="s">
        <v>51</v>
      </c>
      <c r="K15" s="82">
        <v>55</v>
      </c>
      <c r="L15" s="83">
        <v>60</v>
      </c>
      <c r="M15" s="64"/>
      <c r="N15" s="64"/>
      <c r="O15" s="69">
        <f t="shared" si="1"/>
        <v>60</v>
      </c>
      <c r="P15" s="83">
        <v>80</v>
      </c>
      <c r="Q15" s="64"/>
      <c r="R15" s="64"/>
      <c r="S15" s="69">
        <f t="shared" si="10"/>
        <v>80</v>
      </c>
      <c r="T15" s="68">
        <f t="shared" si="11"/>
        <v>140</v>
      </c>
      <c r="U15" s="65" t="str">
        <f t="shared" si="12"/>
        <v>NAT + 10</v>
      </c>
      <c r="V15" s="65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U15 M55</v>
      </c>
      <c r="W15" s="66">
        <f t="shared" si="13"/>
        <v>217.31227326534437</v>
      </c>
      <c r="X15" s="56"/>
      <c r="AA15" s="45"/>
      <c r="AB15" s="152">
        <f>T15-HLOOKUP(V15,Minimas!$C$3:$CD$12,2,FALSE)</f>
        <v>85</v>
      </c>
      <c r="AC15" s="152">
        <f>T15-HLOOKUP(V15,Minimas!$C$3:$CD$12,3,FALSE)</f>
        <v>70</v>
      </c>
      <c r="AD15" s="152">
        <f>T15-HLOOKUP(V15,Minimas!$C$3:$CD$12,4,FALSE)</f>
        <v>55</v>
      </c>
      <c r="AE15" s="152">
        <f>T15-HLOOKUP(V15,Minimas!$C$3:$CD$12,5,FALSE)</f>
        <v>40</v>
      </c>
      <c r="AF15" s="152">
        <f>T15-HLOOKUP(V15,Minimas!$C$3:$CD$12,6,FALSE)</f>
        <v>25</v>
      </c>
      <c r="AG15" s="152">
        <f>T15-HLOOKUP(V15,Minimas!$C$3:$CD$12,7,FALSE)</f>
        <v>10</v>
      </c>
      <c r="AH15" s="152">
        <f>T15-HLOOKUP(V15,Minimas!$C$3:$CD$12,8,FALSE)</f>
        <v>-10</v>
      </c>
      <c r="AI15" s="152">
        <f>T15-HLOOKUP(V15,Minimas!$C$3:$CD$12,9,FALSE)</f>
        <v>-30</v>
      </c>
      <c r="AJ15" s="152">
        <f>T15-HLOOKUP(V15,Minimas!$C$3:$CD$12,10,FALSE)</f>
        <v>-135</v>
      </c>
      <c r="AK15" s="153" t="str">
        <f t="shared" si="4"/>
        <v>NAT +</v>
      </c>
      <c r="AL15" s="45"/>
      <c r="AM15" s="45" t="str">
        <f t="shared" si="8"/>
        <v>NAT +</v>
      </c>
      <c r="AN15" s="45">
        <f t="shared" si="9"/>
        <v>10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27.95" customHeight="1" x14ac:dyDescent="0.2">
      <c r="B16" s="192"/>
      <c r="C16" s="57"/>
      <c r="D16" s="175"/>
      <c r="E16" s="58" t="s">
        <v>50</v>
      </c>
      <c r="F16" s="59" t="s">
        <v>51</v>
      </c>
      <c r="G16" s="60" t="s">
        <v>51</v>
      </c>
      <c r="H16" s="61">
        <v>2005</v>
      </c>
      <c r="I16" s="194">
        <f>SUM(W15:W17)</f>
        <v>642.47919238498343</v>
      </c>
      <c r="J16" s="58" t="s">
        <v>51</v>
      </c>
      <c r="K16" s="62">
        <v>63</v>
      </c>
      <c r="L16" s="63">
        <v>60</v>
      </c>
      <c r="M16" s="64"/>
      <c r="N16" s="64"/>
      <c r="O16" s="69">
        <f t="shared" si="1"/>
        <v>60</v>
      </c>
      <c r="P16" s="63">
        <v>80</v>
      </c>
      <c r="Q16" s="64"/>
      <c r="R16" s="64"/>
      <c r="S16" s="69">
        <f t="shared" si="10"/>
        <v>80</v>
      </c>
      <c r="T16" s="68">
        <f t="shared" si="11"/>
        <v>140</v>
      </c>
      <c r="U16" s="65" t="str">
        <f t="shared" si="12"/>
        <v>IRG + 10</v>
      </c>
      <c r="V16" s="65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U15 M67</v>
      </c>
      <c r="W16" s="66">
        <f t="shared" si="13"/>
        <v>197.24352332394594</v>
      </c>
      <c r="X16" s="56"/>
      <c r="AA16" s="45"/>
      <c r="AB16" s="152">
        <f>T16-HLOOKUP(V16,Minimas!$C$3:$CD$12,2,FALSE)</f>
        <v>65</v>
      </c>
      <c r="AC16" s="152">
        <f>T16-HLOOKUP(V16,Minimas!$C$3:$CD$12,3,FALSE)</f>
        <v>45</v>
      </c>
      <c r="AD16" s="152">
        <f>T16-HLOOKUP(V16,Minimas!$C$3:$CD$12,4,FALSE)</f>
        <v>30</v>
      </c>
      <c r="AE16" s="152">
        <f>T16-HLOOKUP(V16,Minimas!$C$3:$CD$12,5,FALSE)</f>
        <v>10</v>
      </c>
      <c r="AF16" s="152">
        <f>T16-HLOOKUP(V16,Minimas!$C$3:$CD$12,6,FALSE)</f>
        <v>-10</v>
      </c>
      <c r="AG16" s="152">
        <f>T16-HLOOKUP(V16,Minimas!$C$3:$CD$12,7,FALSE)</f>
        <v>-30</v>
      </c>
      <c r="AH16" s="152">
        <f>T16-HLOOKUP(V16,Minimas!$C$3:$CD$12,8,FALSE)</f>
        <v>-50</v>
      </c>
      <c r="AI16" s="152">
        <f>T16-HLOOKUP(V16,Minimas!$C$3:$CD$12,9,FALSE)</f>
        <v>-70</v>
      </c>
      <c r="AJ16" s="152">
        <f>T16-HLOOKUP(V16,Minimas!$C$3:$CD$12,10,FALSE)</f>
        <v>-155</v>
      </c>
      <c r="AK16" s="153" t="str">
        <f t="shared" si="4"/>
        <v>IRG +</v>
      </c>
      <c r="AL16" s="45"/>
      <c r="AM16" s="45" t="str">
        <f t="shared" si="8"/>
        <v>IRG +</v>
      </c>
      <c r="AN16" s="45">
        <f t="shared" si="9"/>
        <v>10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27.95" customHeight="1" thickBot="1" x14ac:dyDescent="0.25">
      <c r="B17" s="193"/>
      <c r="C17" s="57"/>
      <c r="D17" s="176"/>
      <c r="E17" s="58" t="s">
        <v>50</v>
      </c>
      <c r="F17" s="59" t="s">
        <v>51</v>
      </c>
      <c r="G17" s="60" t="s">
        <v>51</v>
      </c>
      <c r="H17" s="61">
        <v>2005</v>
      </c>
      <c r="I17" s="195"/>
      <c r="J17" s="58" t="s">
        <v>51</v>
      </c>
      <c r="K17" s="62">
        <v>75</v>
      </c>
      <c r="L17" s="63">
        <v>80</v>
      </c>
      <c r="M17" s="64"/>
      <c r="N17" s="64"/>
      <c r="O17" s="69">
        <f t="shared" si="1"/>
        <v>80</v>
      </c>
      <c r="P17" s="63">
        <v>100</v>
      </c>
      <c r="Q17" s="64"/>
      <c r="R17" s="64"/>
      <c r="S17" s="69">
        <f t="shared" si="10"/>
        <v>100</v>
      </c>
      <c r="T17" s="68">
        <f t="shared" si="11"/>
        <v>180</v>
      </c>
      <c r="U17" s="65" t="str">
        <f t="shared" si="12"/>
        <v>FED + 10</v>
      </c>
      <c r="V17" s="65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U15 M81</v>
      </c>
      <c r="W17" s="66">
        <f t="shared" si="13"/>
        <v>227.92339579569307</v>
      </c>
      <c r="X17" s="56"/>
      <c r="AA17" s="45"/>
      <c r="AB17" s="152">
        <f>T17-HLOOKUP(V17,Minimas!$C$3:$CD$12,2,FALSE)</f>
        <v>95</v>
      </c>
      <c r="AC17" s="152">
        <f>T17-HLOOKUP(V17,Minimas!$C$3:$CD$12,3,FALSE)</f>
        <v>75</v>
      </c>
      <c r="AD17" s="152">
        <f>T17-HLOOKUP(V17,Minimas!$C$3:$CD$12,4,FALSE)</f>
        <v>50</v>
      </c>
      <c r="AE17" s="152">
        <f>T17-HLOOKUP(V17,Minimas!$C$3:$CD$12,5,FALSE)</f>
        <v>30</v>
      </c>
      <c r="AF17" s="152">
        <f>T17-HLOOKUP(V17,Minimas!$C$3:$CD$12,6,FALSE)</f>
        <v>10</v>
      </c>
      <c r="AG17" s="152">
        <f>T17-HLOOKUP(V17,Minimas!$C$3:$CD$12,7,FALSE)</f>
        <v>-10</v>
      </c>
      <c r="AH17" s="152">
        <f>T17-HLOOKUP(V17,Minimas!$C$3:$CD$12,8,FALSE)</f>
        <v>-30</v>
      </c>
      <c r="AI17" s="152">
        <f>T17-HLOOKUP(V17,Minimas!$C$3:$CD$12,9,FALSE)</f>
        <v>-50</v>
      </c>
      <c r="AJ17" s="152">
        <f>T17-HLOOKUP(V17,Minimas!$C$3:$CD$12,10,FALSE)</f>
        <v>-155</v>
      </c>
      <c r="AK17" s="153" t="str">
        <f t="shared" si="4"/>
        <v>FED +</v>
      </c>
      <c r="AL17" s="45"/>
      <c r="AM17" s="45" t="str">
        <f t="shared" si="8"/>
        <v>FED +</v>
      </c>
      <c r="AN17" s="45">
        <f t="shared" si="9"/>
        <v>10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 thickBot="1" x14ac:dyDescent="0.25">
      <c r="A18" s="8"/>
      <c r="B18" s="88"/>
      <c r="C18" s="89"/>
      <c r="D18" s="90"/>
      <c r="E18" s="90"/>
      <c r="F18" s="91"/>
      <c r="G18" s="92"/>
      <c r="H18" s="93"/>
      <c r="I18" s="94"/>
      <c r="J18" s="95"/>
      <c r="K18" s="96"/>
      <c r="L18" s="97"/>
      <c r="M18" s="97"/>
      <c r="N18" s="97"/>
      <c r="O18" s="98"/>
      <c r="P18" s="97"/>
      <c r="Q18" s="97"/>
      <c r="R18" s="97"/>
      <c r="S18" s="98"/>
      <c r="T18" s="98"/>
      <c r="U18" s="99"/>
      <c r="V18" s="99"/>
      <c r="W18" s="99"/>
      <c r="X18" s="7"/>
      <c r="Y18" s="7"/>
      <c r="Z18" s="7"/>
      <c r="AA18" s="43"/>
      <c r="AB18" s="151" t="s">
        <v>40</v>
      </c>
      <c r="AC18" s="151" t="s">
        <v>41</v>
      </c>
      <c r="AD18" s="151" t="s">
        <v>42</v>
      </c>
      <c r="AE18" s="151" t="s">
        <v>43</v>
      </c>
      <c r="AF18" s="151" t="s">
        <v>44</v>
      </c>
      <c r="AG18" s="151" t="s">
        <v>45</v>
      </c>
      <c r="AH18" s="151" t="s">
        <v>46</v>
      </c>
      <c r="AI18" s="151" t="s">
        <v>47</v>
      </c>
      <c r="AJ18" s="151" t="s">
        <v>48</v>
      </c>
      <c r="AK18" s="151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27.95" customHeight="1" x14ac:dyDescent="0.2">
      <c r="B19" s="191" t="s">
        <v>140</v>
      </c>
      <c r="C19" s="57"/>
      <c r="D19" s="174"/>
      <c r="E19" s="58" t="s">
        <v>50</v>
      </c>
      <c r="F19" s="59" t="s">
        <v>51</v>
      </c>
      <c r="G19" s="60" t="s">
        <v>51</v>
      </c>
      <c r="H19" s="61">
        <v>2003</v>
      </c>
      <c r="I19" s="157" t="s">
        <v>51</v>
      </c>
      <c r="J19" s="58" t="s">
        <v>51</v>
      </c>
      <c r="K19" s="62">
        <v>49</v>
      </c>
      <c r="L19" s="63"/>
      <c r="M19" s="64"/>
      <c r="N19" s="64"/>
      <c r="O19" s="69">
        <f t="shared" si="1"/>
        <v>0</v>
      </c>
      <c r="P19" s="63"/>
      <c r="Q19" s="64"/>
      <c r="R19" s="64"/>
      <c r="S19" s="69">
        <f t="shared" si="10"/>
        <v>0</v>
      </c>
      <c r="T19" s="68">
        <f t="shared" si="11"/>
        <v>0</v>
      </c>
      <c r="U19" s="65" t="str">
        <f t="shared" si="12"/>
        <v>DEB -50</v>
      </c>
      <c r="V19" s="65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U17 M49</v>
      </c>
      <c r="W19" s="66">
        <f t="shared" si="13"/>
        <v>0</v>
      </c>
      <c r="X19" s="56"/>
      <c r="AA19" s="45"/>
      <c r="AB19" s="152">
        <f>T19-HLOOKUP(V19,Minimas!$C$3:$CD$12,2,FALSE)</f>
        <v>-50</v>
      </c>
      <c r="AC19" s="152">
        <f>T19-HLOOKUP(V19,Minimas!$C$3:$CD$12,3,FALSE)</f>
        <v>-65</v>
      </c>
      <c r="AD19" s="152">
        <f>T19-HLOOKUP(V19,Minimas!$C$3:$CD$12,4,FALSE)</f>
        <v>-80</v>
      </c>
      <c r="AE19" s="152">
        <f>T19-HLOOKUP(V19,Minimas!$C$3:$CD$12,5,FALSE)</f>
        <v>-95</v>
      </c>
      <c r="AF19" s="152">
        <f>T19-HLOOKUP(V19,Minimas!$C$3:$CD$12,6,FALSE)</f>
        <v>-110</v>
      </c>
      <c r="AG19" s="152">
        <f>T19-HLOOKUP(V19,Minimas!$C$3:$CD$12,7,FALSE)</f>
        <v>-125</v>
      </c>
      <c r="AH19" s="152">
        <f>T19-HLOOKUP(V19,Minimas!$C$3:$CD$12,8,FALSE)</f>
        <v>-140</v>
      </c>
      <c r="AI19" s="152">
        <f>T19-HLOOKUP(V19,Minimas!$C$3:$CD$12,9,FALSE)</f>
        <v>-155</v>
      </c>
      <c r="AJ19" s="152">
        <f>T19-HLOOKUP(V19,Minimas!$C$3:$CD$12,10,FALSE)</f>
        <v>-275</v>
      </c>
      <c r="AK19" s="153" t="str">
        <f t="shared" si="4"/>
        <v>DEB</v>
      </c>
      <c r="AL19" s="45"/>
      <c r="AM19" s="45" t="str">
        <f t="shared" si="8"/>
        <v>DEB</v>
      </c>
      <c r="AN19" s="45">
        <f t="shared" si="9"/>
        <v>-50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27.95" customHeight="1" x14ac:dyDescent="0.2">
      <c r="B20" s="192"/>
      <c r="C20" s="57"/>
      <c r="D20" s="175"/>
      <c r="E20" s="58" t="s">
        <v>50</v>
      </c>
      <c r="F20" s="59" t="s">
        <v>51</v>
      </c>
      <c r="G20" s="60" t="s">
        <v>51</v>
      </c>
      <c r="H20" s="61">
        <v>2003</v>
      </c>
      <c r="I20" s="194">
        <f>SUM(W19:W21)</f>
        <v>0</v>
      </c>
      <c r="J20" s="58" t="s">
        <v>51</v>
      </c>
      <c r="K20" s="62">
        <v>53</v>
      </c>
      <c r="L20" s="63"/>
      <c r="M20" s="64"/>
      <c r="N20" s="64"/>
      <c r="O20" s="69">
        <f t="shared" si="1"/>
        <v>0</v>
      </c>
      <c r="P20" s="63"/>
      <c r="Q20" s="64"/>
      <c r="R20" s="64"/>
      <c r="S20" s="69">
        <f t="shared" si="10"/>
        <v>0</v>
      </c>
      <c r="T20" s="68">
        <f t="shared" si="11"/>
        <v>0</v>
      </c>
      <c r="U20" s="65" t="str">
        <f t="shared" si="12"/>
        <v>DEB -65</v>
      </c>
      <c r="V20" s="65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U17 M55</v>
      </c>
      <c r="W20" s="66">
        <f t="shared" si="13"/>
        <v>0</v>
      </c>
      <c r="X20" s="56"/>
      <c r="AA20" s="45"/>
      <c r="AB20" s="152">
        <f>T20-HLOOKUP(V20,Minimas!$C$3:$CD$12,2,FALSE)</f>
        <v>-65</v>
      </c>
      <c r="AC20" s="152">
        <f>T20-HLOOKUP(V20,Minimas!$C$3:$CD$12,3,FALSE)</f>
        <v>-85</v>
      </c>
      <c r="AD20" s="152">
        <f>T20-HLOOKUP(V20,Minimas!$C$3:$CD$12,4,FALSE)</f>
        <v>-100</v>
      </c>
      <c r="AE20" s="152">
        <f>T20-HLOOKUP(V20,Minimas!$C$3:$CD$12,5,FALSE)</f>
        <v>-115</v>
      </c>
      <c r="AF20" s="152">
        <f>T20-HLOOKUP(V20,Minimas!$C$3:$CD$12,6,FALSE)</f>
        <v>-130</v>
      </c>
      <c r="AG20" s="152">
        <f>T20-HLOOKUP(V20,Minimas!$C$3:$CD$12,7,FALSE)</f>
        <v>-145</v>
      </c>
      <c r="AH20" s="152">
        <f>T20-HLOOKUP(V20,Minimas!$C$3:$CD$12,8,FALSE)</f>
        <v>-170</v>
      </c>
      <c r="AI20" s="152">
        <f>T20-HLOOKUP(V20,Minimas!$C$3:$CD$12,9,FALSE)</f>
        <v>-190</v>
      </c>
      <c r="AJ20" s="152">
        <f>T20-HLOOKUP(V20,Minimas!$C$3:$CD$12,10,FALSE)</f>
        <v>-275</v>
      </c>
      <c r="AK20" s="153" t="str">
        <f t="shared" si="4"/>
        <v>DEB</v>
      </c>
      <c r="AL20" s="45"/>
      <c r="AM20" s="45" t="str">
        <f t="shared" si="8"/>
        <v>DEB</v>
      </c>
      <c r="AN20" s="45">
        <f t="shared" si="9"/>
        <v>-65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27.95" customHeight="1" thickBot="1" x14ac:dyDescent="0.25">
      <c r="B21" s="193"/>
      <c r="C21" s="57"/>
      <c r="D21" s="176"/>
      <c r="E21" s="58" t="s">
        <v>50</v>
      </c>
      <c r="F21" s="59" t="s">
        <v>51</v>
      </c>
      <c r="G21" s="60" t="s">
        <v>51</v>
      </c>
      <c r="H21" s="61">
        <v>2003</v>
      </c>
      <c r="I21" s="195"/>
      <c r="J21" s="58" t="s">
        <v>51</v>
      </c>
      <c r="K21" s="62">
        <v>67</v>
      </c>
      <c r="L21" s="63"/>
      <c r="M21" s="64"/>
      <c r="N21" s="64"/>
      <c r="O21" s="69">
        <f t="shared" si="1"/>
        <v>0</v>
      </c>
      <c r="P21" s="63"/>
      <c r="Q21" s="64"/>
      <c r="R21" s="64"/>
      <c r="S21" s="69">
        <f t="shared" si="10"/>
        <v>0</v>
      </c>
      <c r="T21" s="68">
        <f t="shared" si="11"/>
        <v>0</v>
      </c>
      <c r="U21" s="65" t="str">
        <f t="shared" si="12"/>
        <v>DEB -90</v>
      </c>
      <c r="V21" s="65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U17 M67</v>
      </c>
      <c r="W21" s="66">
        <f t="shared" si="13"/>
        <v>0</v>
      </c>
      <c r="X21" s="56"/>
      <c r="AA21" s="45"/>
      <c r="AB21" s="152">
        <f>T21-HLOOKUP(V21,Minimas!$C$3:$CD$12,2,FALSE)</f>
        <v>-90</v>
      </c>
      <c r="AC21" s="152">
        <f>T21-HLOOKUP(V21,Minimas!$C$3:$CD$12,3,FALSE)</f>
        <v>-110</v>
      </c>
      <c r="AD21" s="152">
        <f>T21-HLOOKUP(V21,Minimas!$C$3:$CD$12,4,FALSE)</f>
        <v>-130</v>
      </c>
      <c r="AE21" s="152">
        <f>T21-HLOOKUP(V21,Minimas!$C$3:$CD$12,5,FALSE)</f>
        <v>-150</v>
      </c>
      <c r="AF21" s="152">
        <f>T21-HLOOKUP(V21,Minimas!$C$3:$CD$12,6,FALSE)</f>
        <v>-170</v>
      </c>
      <c r="AG21" s="152">
        <f>T21-HLOOKUP(V21,Minimas!$C$3:$CD$12,7,FALSE)</f>
        <v>-190</v>
      </c>
      <c r="AH21" s="152">
        <f>T21-HLOOKUP(V21,Minimas!$C$3:$CD$12,8,FALSE)</f>
        <v>-210</v>
      </c>
      <c r="AI21" s="152">
        <f>T21-HLOOKUP(V21,Minimas!$C$3:$CD$12,9,FALSE)</f>
        <v>-230</v>
      </c>
      <c r="AJ21" s="152">
        <f>T21-HLOOKUP(V21,Minimas!$C$3:$CD$12,10,FALSE)</f>
        <v>-295</v>
      </c>
      <c r="AK21" s="153" t="str">
        <f t="shared" si="4"/>
        <v>DEB</v>
      </c>
      <c r="AL21" s="45"/>
      <c r="AM21" s="45" t="str">
        <f t="shared" si="8"/>
        <v>DEB</v>
      </c>
      <c r="AN21" s="45">
        <f t="shared" si="9"/>
        <v>-90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9" customFormat="1" ht="5.0999999999999996" customHeight="1" thickBot="1" x14ac:dyDescent="0.25">
      <c r="A22" s="8"/>
      <c r="B22" s="88"/>
      <c r="C22" s="89"/>
      <c r="D22" s="90"/>
      <c r="E22" s="90"/>
      <c r="F22" s="91"/>
      <c r="G22" s="92"/>
      <c r="H22" s="93"/>
      <c r="I22" s="94"/>
      <c r="J22" s="95"/>
      <c r="K22" s="96"/>
      <c r="L22" s="97"/>
      <c r="M22" s="97"/>
      <c r="N22" s="97"/>
      <c r="O22" s="98"/>
      <c r="P22" s="97"/>
      <c r="Q22" s="97"/>
      <c r="R22" s="97"/>
      <c r="S22" s="98"/>
      <c r="T22" s="98"/>
      <c r="U22" s="99"/>
      <c r="V22" s="99"/>
      <c r="W22" s="99"/>
      <c r="X22" s="7"/>
      <c r="Y22" s="7"/>
      <c r="Z22" s="7"/>
      <c r="AA22" s="43"/>
      <c r="AB22" s="151" t="s">
        <v>40</v>
      </c>
      <c r="AC22" s="151" t="s">
        <v>41</v>
      </c>
      <c r="AD22" s="151" t="s">
        <v>42</v>
      </c>
      <c r="AE22" s="151" t="s">
        <v>43</v>
      </c>
      <c r="AF22" s="151" t="s">
        <v>44</v>
      </c>
      <c r="AG22" s="151" t="s">
        <v>45</v>
      </c>
      <c r="AH22" s="151" t="s">
        <v>46</v>
      </c>
      <c r="AI22" s="151" t="s">
        <v>47</v>
      </c>
      <c r="AJ22" s="151" t="s">
        <v>48</v>
      </c>
      <c r="AK22" s="151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</row>
    <row r="23" spans="1:124" s="5" customFormat="1" ht="27.95" customHeight="1" x14ac:dyDescent="0.2">
      <c r="B23" s="191" t="s">
        <v>140</v>
      </c>
      <c r="C23" s="57"/>
      <c r="D23" s="174"/>
      <c r="E23" s="58"/>
      <c r="F23" s="59" t="s">
        <v>51</v>
      </c>
      <c r="G23" s="60" t="s">
        <v>51</v>
      </c>
      <c r="H23" s="61"/>
      <c r="I23" s="157" t="s">
        <v>51</v>
      </c>
      <c r="J23" s="58" t="s">
        <v>51</v>
      </c>
      <c r="K23" s="62"/>
      <c r="L23" s="63"/>
      <c r="M23" s="64"/>
      <c r="N23" s="64"/>
      <c r="O23" s="69" t="str">
        <f t="shared" si="1"/>
        <v/>
      </c>
      <c r="P23" s="63"/>
      <c r="Q23" s="64"/>
      <c r="R23" s="64"/>
      <c r="S23" s="69" t="str">
        <f t="shared" si="10"/>
        <v/>
      </c>
      <c r="T23" s="68" t="str">
        <f t="shared" si="11"/>
        <v/>
      </c>
      <c r="U23" s="65" t="str">
        <f t="shared" si="12"/>
        <v xml:space="preserve">   </v>
      </c>
      <c r="V23" s="65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6" t="str">
        <f t="shared" si="13"/>
        <v/>
      </c>
      <c r="X23" s="56"/>
      <c r="AA23" s="45"/>
      <c r="AB23" s="152" t="e">
        <f>T23-HLOOKUP(V23,Minimas!$C$3:$CD$12,2,FALSE)</f>
        <v>#VALUE!</v>
      </c>
      <c r="AC23" s="152" t="e">
        <f>T23-HLOOKUP(V23,Minimas!$C$3:$CD$12,3,FALSE)</f>
        <v>#VALUE!</v>
      </c>
      <c r="AD23" s="152" t="e">
        <f>T23-HLOOKUP(V23,Minimas!$C$3:$CD$12,4,FALSE)</f>
        <v>#VALUE!</v>
      </c>
      <c r="AE23" s="152" t="e">
        <f>T23-HLOOKUP(V23,Minimas!$C$3:$CD$12,5,FALSE)</f>
        <v>#VALUE!</v>
      </c>
      <c r="AF23" s="152" t="e">
        <f>T23-HLOOKUP(V23,Minimas!$C$3:$CD$12,6,FALSE)</f>
        <v>#VALUE!</v>
      </c>
      <c r="AG23" s="152" t="e">
        <f>T23-HLOOKUP(V23,Minimas!$C$3:$CD$12,7,FALSE)</f>
        <v>#VALUE!</v>
      </c>
      <c r="AH23" s="152" t="e">
        <f>T23-HLOOKUP(V23,Minimas!$C$3:$CD$12,8,FALSE)</f>
        <v>#VALUE!</v>
      </c>
      <c r="AI23" s="152" t="e">
        <f>T23-HLOOKUP(V23,Minimas!$C$3:$CD$12,9,FALSE)</f>
        <v>#VALUE!</v>
      </c>
      <c r="AJ23" s="152" t="e">
        <f>T23-HLOOKUP(V23,Minimas!$C$3:$CD$12,10,FALSE)</f>
        <v>#VALUE!</v>
      </c>
      <c r="AK23" s="153" t="str">
        <f t="shared" si="4"/>
        <v xml:space="preserve"> </v>
      </c>
      <c r="AL23" s="45"/>
      <c r="AM23" s="45" t="str">
        <f t="shared" si="8"/>
        <v xml:space="preserve"> </v>
      </c>
      <c r="AN23" s="45" t="str">
        <f t="shared" si="9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27.95" customHeight="1" x14ac:dyDescent="0.2">
      <c r="B24" s="192"/>
      <c r="C24" s="57"/>
      <c r="D24" s="175"/>
      <c r="E24" s="58"/>
      <c r="F24" s="59" t="s">
        <v>51</v>
      </c>
      <c r="G24" s="60" t="s">
        <v>51</v>
      </c>
      <c r="H24" s="61"/>
      <c r="I24" s="194">
        <f>SUM(W23:W25)</f>
        <v>0</v>
      </c>
      <c r="J24" s="58" t="s">
        <v>51</v>
      </c>
      <c r="K24" s="62"/>
      <c r="L24" s="63"/>
      <c r="M24" s="64"/>
      <c r="N24" s="64"/>
      <c r="O24" s="69" t="str">
        <f t="shared" si="1"/>
        <v/>
      </c>
      <c r="P24" s="63"/>
      <c r="Q24" s="64"/>
      <c r="R24" s="64"/>
      <c r="S24" s="69" t="str">
        <f t="shared" si="10"/>
        <v/>
      </c>
      <c r="T24" s="68" t="str">
        <f t="shared" si="11"/>
        <v/>
      </c>
      <c r="U24" s="65" t="str">
        <f t="shared" si="12"/>
        <v xml:space="preserve">   </v>
      </c>
      <c r="V24" s="65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66" t="str">
        <f t="shared" si="13"/>
        <v/>
      </c>
      <c r="X24" s="56"/>
      <c r="AA24" s="45"/>
      <c r="AB24" s="152" t="e">
        <f>T24-HLOOKUP(V24,Minimas!$C$3:$CD$12,2,FALSE)</f>
        <v>#VALUE!</v>
      </c>
      <c r="AC24" s="152" t="e">
        <f>T24-HLOOKUP(V24,Minimas!$C$3:$CD$12,3,FALSE)</f>
        <v>#VALUE!</v>
      </c>
      <c r="AD24" s="152" t="e">
        <f>T24-HLOOKUP(V24,Minimas!$C$3:$CD$12,4,FALSE)</f>
        <v>#VALUE!</v>
      </c>
      <c r="AE24" s="152" t="e">
        <f>T24-HLOOKUP(V24,Minimas!$C$3:$CD$12,5,FALSE)</f>
        <v>#VALUE!</v>
      </c>
      <c r="AF24" s="152" t="e">
        <f>T24-HLOOKUP(V24,Minimas!$C$3:$CD$12,6,FALSE)</f>
        <v>#VALUE!</v>
      </c>
      <c r="AG24" s="152" t="e">
        <f>T24-HLOOKUP(V24,Minimas!$C$3:$CD$12,7,FALSE)</f>
        <v>#VALUE!</v>
      </c>
      <c r="AH24" s="152" t="e">
        <f>T24-HLOOKUP(V24,Minimas!$C$3:$CD$12,8,FALSE)</f>
        <v>#VALUE!</v>
      </c>
      <c r="AI24" s="152" t="e">
        <f>T24-HLOOKUP(V24,Minimas!$C$3:$CD$12,9,FALSE)</f>
        <v>#VALUE!</v>
      </c>
      <c r="AJ24" s="152" t="e">
        <f>T24-HLOOKUP(V24,Minimas!$C$3:$CD$12,10,FALSE)</f>
        <v>#VALUE!</v>
      </c>
      <c r="AK24" s="153" t="str">
        <f t="shared" si="4"/>
        <v xml:space="preserve"> </v>
      </c>
      <c r="AL24" s="45"/>
      <c r="AM24" s="45" t="str">
        <f t="shared" si="8"/>
        <v xml:space="preserve"> </v>
      </c>
      <c r="AN24" s="45" t="str">
        <f t="shared" si="9"/>
        <v xml:space="preserve"> 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5" customFormat="1" ht="27.95" customHeight="1" thickBot="1" x14ac:dyDescent="0.25">
      <c r="B25" s="193"/>
      <c r="C25" s="57"/>
      <c r="D25" s="176"/>
      <c r="E25" s="58"/>
      <c r="F25" s="59" t="s">
        <v>51</v>
      </c>
      <c r="G25" s="60" t="s">
        <v>51</v>
      </c>
      <c r="H25" s="61"/>
      <c r="I25" s="195"/>
      <c r="J25" s="58" t="s">
        <v>51</v>
      </c>
      <c r="K25" s="62"/>
      <c r="L25" s="63"/>
      <c r="M25" s="64"/>
      <c r="N25" s="64"/>
      <c r="O25" s="69" t="str">
        <f t="shared" si="1"/>
        <v/>
      </c>
      <c r="P25" s="63"/>
      <c r="Q25" s="64"/>
      <c r="R25" s="64"/>
      <c r="S25" s="69" t="str">
        <f t="shared" si="10"/>
        <v/>
      </c>
      <c r="T25" s="68" t="str">
        <f t="shared" si="11"/>
        <v/>
      </c>
      <c r="U25" s="65" t="str">
        <f t="shared" si="12"/>
        <v xml:space="preserve">   </v>
      </c>
      <c r="V25" s="65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6" t="str">
        <f t="shared" si="13"/>
        <v/>
      </c>
      <c r="X25" s="56"/>
      <c r="AA25" s="45"/>
      <c r="AB25" s="152" t="e">
        <f>T25-HLOOKUP(V25,Minimas!$C$3:$CD$12,2,FALSE)</f>
        <v>#VALUE!</v>
      </c>
      <c r="AC25" s="152" t="e">
        <f>T25-HLOOKUP(V25,Minimas!$C$3:$CD$12,3,FALSE)</f>
        <v>#VALUE!</v>
      </c>
      <c r="AD25" s="152" t="e">
        <f>T25-HLOOKUP(V25,Minimas!$C$3:$CD$12,4,FALSE)</f>
        <v>#VALUE!</v>
      </c>
      <c r="AE25" s="152" t="e">
        <f>T25-HLOOKUP(V25,Minimas!$C$3:$CD$12,5,FALSE)</f>
        <v>#VALUE!</v>
      </c>
      <c r="AF25" s="152" t="e">
        <f>T25-HLOOKUP(V25,Minimas!$C$3:$CD$12,6,FALSE)</f>
        <v>#VALUE!</v>
      </c>
      <c r="AG25" s="152" t="e">
        <f>T25-HLOOKUP(V25,Minimas!$C$3:$CD$12,7,FALSE)</f>
        <v>#VALUE!</v>
      </c>
      <c r="AH25" s="152" t="e">
        <f>T25-HLOOKUP(V25,Minimas!$C$3:$CD$12,8,FALSE)</f>
        <v>#VALUE!</v>
      </c>
      <c r="AI25" s="152" t="e">
        <f>T25-HLOOKUP(V25,Minimas!$C$3:$CD$12,9,FALSE)</f>
        <v>#VALUE!</v>
      </c>
      <c r="AJ25" s="152" t="e">
        <f>T25-HLOOKUP(V25,Minimas!$C$3:$CD$12,10,FALSE)</f>
        <v>#VALUE!</v>
      </c>
      <c r="AK25" s="153" t="str">
        <f t="shared" si="4"/>
        <v xml:space="preserve"> </v>
      </c>
      <c r="AL25" s="45"/>
      <c r="AM25" s="45" t="str">
        <f t="shared" si="8"/>
        <v xml:space="preserve"> </v>
      </c>
      <c r="AN25" s="45" t="str">
        <f t="shared" si="9"/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9" customFormat="1" ht="5.0999999999999996" customHeight="1" thickBot="1" x14ac:dyDescent="0.25">
      <c r="A26" s="8"/>
      <c r="B26" s="88"/>
      <c r="C26" s="89"/>
      <c r="D26" s="90"/>
      <c r="E26" s="90"/>
      <c r="F26" s="91"/>
      <c r="G26" s="92"/>
      <c r="H26" s="93"/>
      <c r="I26" s="94"/>
      <c r="J26" s="95"/>
      <c r="K26" s="96"/>
      <c r="L26" s="97"/>
      <c r="M26" s="97"/>
      <c r="N26" s="97"/>
      <c r="O26" s="98"/>
      <c r="P26" s="97"/>
      <c r="Q26" s="97"/>
      <c r="R26" s="97"/>
      <c r="S26" s="98"/>
      <c r="T26" s="98"/>
      <c r="U26" s="99"/>
      <c r="V26" s="99"/>
      <c r="W26" s="99"/>
      <c r="X26" s="7"/>
      <c r="Y26" s="7"/>
      <c r="Z26" s="7"/>
      <c r="AA26" s="43"/>
      <c r="AB26" s="151" t="s">
        <v>40</v>
      </c>
      <c r="AC26" s="151" t="s">
        <v>41</v>
      </c>
      <c r="AD26" s="151" t="s">
        <v>42</v>
      </c>
      <c r="AE26" s="151" t="s">
        <v>43</v>
      </c>
      <c r="AF26" s="151" t="s">
        <v>44</v>
      </c>
      <c r="AG26" s="151" t="s">
        <v>45</v>
      </c>
      <c r="AH26" s="151" t="s">
        <v>46</v>
      </c>
      <c r="AI26" s="151" t="s">
        <v>47</v>
      </c>
      <c r="AJ26" s="151" t="s">
        <v>48</v>
      </c>
      <c r="AK26" s="151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</row>
    <row r="27" spans="1:124" s="5" customFormat="1" ht="27.95" customHeight="1" x14ac:dyDescent="0.2">
      <c r="B27" s="191" t="s">
        <v>140</v>
      </c>
      <c r="C27" s="57"/>
      <c r="D27" s="174"/>
      <c r="E27" s="58"/>
      <c r="F27" s="59" t="s">
        <v>51</v>
      </c>
      <c r="G27" s="60" t="s">
        <v>51</v>
      </c>
      <c r="H27" s="61"/>
      <c r="I27" s="157" t="s">
        <v>51</v>
      </c>
      <c r="J27" s="58" t="s">
        <v>51</v>
      </c>
      <c r="K27" s="62"/>
      <c r="L27" s="63"/>
      <c r="M27" s="64"/>
      <c r="N27" s="64"/>
      <c r="O27" s="69" t="str">
        <f t="shared" si="1"/>
        <v/>
      </c>
      <c r="P27" s="63"/>
      <c r="Q27" s="64"/>
      <c r="R27" s="64"/>
      <c r="S27" s="69" t="str">
        <f t="shared" si="10"/>
        <v/>
      </c>
      <c r="T27" s="68" t="str">
        <f t="shared" si="11"/>
        <v/>
      </c>
      <c r="U27" s="65" t="str">
        <f t="shared" si="12"/>
        <v xml:space="preserve">   </v>
      </c>
      <c r="V27" s="65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66" t="str">
        <f t="shared" si="13"/>
        <v/>
      </c>
      <c r="X27" s="56"/>
      <c r="AA27" s="45"/>
      <c r="AB27" s="152" t="e">
        <f>T27-HLOOKUP(V27,Minimas!$C$3:$CD$12,2,FALSE)</f>
        <v>#VALUE!</v>
      </c>
      <c r="AC27" s="152" t="e">
        <f>T27-HLOOKUP(V27,Minimas!$C$3:$CD$12,3,FALSE)</f>
        <v>#VALUE!</v>
      </c>
      <c r="AD27" s="152" t="e">
        <f>T27-HLOOKUP(V27,Minimas!$C$3:$CD$12,4,FALSE)</f>
        <v>#VALUE!</v>
      </c>
      <c r="AE27" s="152" t="e">
        <f>T27-HLOOKUP(V27,Minimas!$C$3:$CD$12,5,FALSE)</f>
        <v>#VALUE!</v>
      </c>
      <c r="AF27" s="152" t="e">
        <f>T27-HLOOKUP(V27,Minimas!$C$3:$CD$12,6,FALSE)</f>
        <v>#VALUE!</v>
      </c>
      <c r="AG27" s="152" t="e">
        <f>T27-HLOOKUP(V27,Minimas!$C$3:$CD$12,7,FALSE)</f>
        <v>#VALUE!</v>
      </c>
      <c r="AH27" s="152" t="e">
        <f>T27-HLOOKUP(V27,Minimas!$C$3:$CD$12,8,FALSE)</f>
        <v>#VALUE!</v>
      </c>
      <c r="AI27" s="152" t="e">
        <f>T27-HLOOKUP(V27,Minimas!$C$3:$CD$12,9,FALSE)</f>
        <v>#VALUE!</v>
      </c>
      <c r="AJ27" s="152" t="e">
        <f>T27-HLOOKUP(V27,Minimas!$C$3:$CD$12,10,FALSE)</f>
        <v>#VALUE!</v>
      </c>
      <c r="AK27" s="153" t="str">
        <f t="shared" si="4"/>
        <v xml:space="preserve"> </v>
      </c>
      <c r="AL27" s="45"/>
      <c r="AM27" s="45" t="str">
        <f t="shared" si="8"/>
        <v xml:space="preserve"> </v>
      </c>
      <c r="AN27" s="45" t="str">
        <f t="shared" si="9"/>
        <v xml:space="preserve"> 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5" customFormat="1" ht="27.95" customHeight="1" x14ac:dyDescent="0.2">
      <c r="B28" s="192"/>
      <c r="C28" s="57"/>
      <c r="D28" s="175"/>
      <c r="E28" s="58"/>
      <c r="F28" s="59" t="s">
        <v>51</v>
      </c>
      <c r="G28" s="60" t="s">
        <v>51</v>
      </c>
      <c r="H28" s="61"/>
      <c r="I28" s="194">
        <f>SUM(W27:W29)</f>
        <v>0</v>
      </c>
      <c r="J28" s="58" t="s">
        <v>51</v>
      </c>
      <c r="K28" s="62"/>
      <c r="L28" s="63"/>
      <c r="M28" s="64"/>
      <c r="N28" s="64"/>
      <c r="O28" s="69" t="str">
        <f t="shared" si="1"/>
        <v/>
      </c>
      <c r="P28" s="63"/>
      <c r="Q28" s="64"/>
      <c r="R28" s="64"/>
      <c r="S28" s="69" t="str">
        <f t="shared" si="10"/>
        <v/>
      </c>
      <c r="T28" s="68" t="str">
        <f t="shared" si="11"/>
        <v/>
      </c>
      <c r="U28" s="65" t="str">
        <f t="shared" si="12"/>
        <v xml:space="preserve">   </v>
      </c>
      <c r="V28" s="65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6" t="str">
        <f t="shared" si="13"/>
        <v/>
      </c>
      <c r="X28" s="56"/>
      <c r="AA28" s="45"/>
      <c r="AB28" s="152" t="e">
        <f>T28-HLOOKUP(V28,Minimas!$C$3:$CD$12,2,FALSE)</f>
        <v>#VALUE!</v>
      </c>
      <c r="AC28" s="152" t="e">
        <f>T28-HLOOKUP(V28,Minimas!$C$3:$CD$12,3,FALSE)</f>
        <v>#VALUE!</v>
      </c>
      <c r="AD28" s="152" t="e">
        <f>T28-HLOOKUP(V28,Minimas!$C$3:$CD$12,4,FALSE)</f>
        <v>#VALUE!</v>
      </c>
      <c r="AE28" s="152" t="e">
        <f>T28-HLOOKUP(V28,Minimas!$C$3:$CD$12,5,FALSE)</f>
        <v>#VALUE!</v>
      </c>
      <c r="AF28" s="152" t="e">
        <f>T28-HLOOKUP(V28,Minimas!$C$3:$CD$12,6,FALSE)</f>
        <v>#VALUE!</v>
      </c>
      <c r="AG28" s="152" t="e">
        <f>T28-HLOOKUP(V28,Minimas!$C$3:$CD$12,7,FALSE)</f>
        <v>#VALUE!</v>
      </c>
      <c r="AH28" s="152" t="e">
        <f>T28-HLOOKUP(V28,Minimas!$C$3:$CD$12,8,FALSE)</f>
        <v>#VALUE!</v>
      </c>
      <c r="AI28" s="152" t="e">
        <f>T28-HLOOKUP(V28,Minimas!$C$3:$CD$12,9,FALSE)</f>
        <v>#VALUE!</v>
      </c>
      <c r="AJ28" s="152" t="e">
        <f>T28-HLOOKUP(V28,Minimas!$C$3:$CD$12,10,FALSE)</f>
        <v>#VALUE!</v>
      </c>
      <c r="AK28" s="153" t="str">
        <f t="shared" si="4"/>
        <v xml:space="preserve"> </v>
      </c>
      <c r="AL28" s="45"/>
      <c r="AM28" s="45" t="str">
        <f t="shared" si="8"/>
        <v xml:space="preserve"> </v>
      </c>
      <c r="AN28" s="45" t="str">
        <f t="shared" si="9"/>
        <v xml:space="preserve"> 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s="5" customFormat="1" ht="27.95" customHeight="1" thickBot="1" x14ac:dyDescent="0.25">
      <c r="B29" s="193"/>
      <c r="C29" s="114"/>
      <c r="D29" s="176"/>
      <c r="E29" s="115"/>
      <c r="F29" s="116" t="s">
        <v>51</v>
      </c>
      <c r="G29" s="117" t="s">
        <v>51</v>
      </c>
      <c r="H29" s="118"/>
      <c r="I29" s="195"/>
      <c r="J29" s="115" t="s">
        <v>51</v>
      </c>
      <c r="K29" s="119"/>
      <c r="L29" s="120"/>
      <c r="M29" s="121"/>
      <c r="N29" s="121"/>
      <c r="O29" s="122" t="str">
        <f t="shared" si="1"/>
        <v/>
      </c>
      <c r="P29" s="120"/>
      <c r="Q29" s="121"/>
      <c r="R29" s="121"/>
      <c r="S29" s="122" t="str">
        <f t="shared" si="10"/>
        <v/>
      </c>
      <c r="T29" s="123" t="str">
        <f t="shared" si="11"/>
        <v/>
      </c>
      <c r="U29" s="124" t="str">
        <f t="shared" si="12"/>
        <v xml:space="preserve">   </v>
      </c>
      <c r="V29" s="124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125" t="str">
        <f t="shared" si="13"/>
        <v/>
      </c>
      <c r="X29" s="56"/>
      <c r="AA29" s="45"/>
      <c r="AB29" s="152" t="e">
        <f>T29-HLOOKUP(V29,Minimas!$C$3:$CD$12,2,FALSE)</f>
        <v>#VALUE!</v>
      </c>
      <c r="AC29" s="152" t="e">
        <f>T29-HLOOKUP(V29,Minimas!$C$3:$CD$12,3,FALSE)</f>
        <v>#VALUE!</v>
      </c>
      <c r="AD29" s="152" t="e">
        <f>T29-HLOOKUP(V29,Minimas!$C$3:$CD$12,4,FALSE)</f>
        <v>#VALUE!</v>
      </c>
      <c r="AE29" s="152" t="e">
        <f>T29-HLOOKUP(V29,Minimas!$C$3:$CD$12,5,FALSE)</f>
        <v>#VALUE!</v>
      </c>
      <c r="AF29" s="152" t="e">
        <f>T29-HLOOKUP(V29,Minimas!$C$3:$CD$12,6,FALSE)</f>
        <v>#VALUE!</v>
      </c>
      <c r="AG29" s="152" t="e">
        <f>T29-HLOOKUP(V29,Minimas!$C$3:$CD$12,7,FALSE)</f>
        <v>#VALUE!</v>
      </c>
      <c r="AH29" s="152" t="e">
        <f>T29-HLOOKUP(V29,Minimas!$C$3:$CD$12,8,FALSE)</f>
        <v>#VALUE!</v>
      </c>
      <c r="AI29" s="152" t="e">
        <f>T29-HLOOKUP(V29,Minimas!$C$3:$CD$12,9,FALSE)</f>
        <v>#VALUE!</v>
      </c>
      <c r="AJ29" s="152" t="e">
        <f>T29-HLOOKUP(V29,Minimas!$C$3:$CD$12,10,FALSE)</f>
        <v>#VALUE!</v>
      </c>
      <c r="AK29" s="153" t="str">
        <f t="shared" si="4"/>
        <v xml:space="preserve"> </v>
      </c>
      <c r="AL29" s="45"/>
      <c r="AM29" s="45" t="str">
        <f t="shared" si="8"/>
        <v xml:space="preserve"> </v>
      </c>
      <c r="AN29" s="45" t="str">
        <f t="shared" si="9"/>
        <v xml:space="preserve"> 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</row>
    <row r="30" spans="1:124" s="9" customFormat="1" ht="5.0999999999999996" customHeight="1" x14ac:dyDescent="0.2">
      <c r="A30" s="8"/>
      <c r="B30" s="126"/>
      <c r="C30" s="127"/>
      <c r="D30" s="128"/>
      <c r="E30" s="128"/>
      <c r="F30" s="129"/>
      <c r="G30" s="130"/>
      <c r="H30" s="131"/>
      <c r="I30" s="132"/>
      <c r="J30" s="133"/>
      <c r="K30" s="134"/>
      <c r="L30" s="135"/>
      <c r="M30" s="135"/>
      <c r="N30" s="135"/>
      <c r="O30" s="136"/>
      <c r="P30" s="135"/>
      <c r="Q30" s="135"/>
      <c r="R30" s="135"/>
      <c r="S30" s="136"/>
      <c r="T30" s="136"/>
      <c r="U30" s="137"/>
      <c r="V30" s="129"/>
      <c r="W30" s="129"/>
      <c r="X30" s="7"/>
      <c r="Y30" s="7"/>
      <c r="Z30" s="7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</row>
    <row r="31" spans="1:124" s="13" customFormat="1" ht="22.5" customHeight="1" x14ac:dyDescent="0.2">
      <c r="A31" s="12"/>
      <c r="B31" s="178" t="s">
        <v>16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80"/>
      <c r="N31" s="15"/>
      <c r="O31" s="139" t="s">
        <v>56</v>
      </c>
      <c r="P31" s="140" t="s">
        <v>17</v>
      </c>
      <c r="Q31" s="187" t="s">
        <v>57</v>
      </c>
      <c r="R31" s="187"/>
      <c r="S31" s="187"/>
      <c r="T31" s="187"/>
      <c r="U31" s="187" t="s">
        <v>58</v>
      </c>
      <c r="V31" s="187"/>
      <c r="W31" s="188"/>
    </row>
    <row r="32" spans="1:124" s="14" customFormat="1" ht="22.5" customHeight="1" x14ac:dyDescent="0.2">
      <c r="A32" s="12"/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3"/>
      <c r="N32" s="15"/>
      <c r="O32" s="141" t="s">
        <v>56</v>
      </c>
      <c r="P32" s="142" t="s">
        <v>18</v>
      </c>
      <c r="Q32" s="161" t="s">
        <v>57</v>
      </c>
      <c r="R32" s="161"/>
      <c r="S32" s="161"/>
      <c r="T32" s="161"/>
      <c r="U32" s="161" t="s">
        <v>58</v>
      </c>
      <c r="V32" s="161"/>
      <c r="W32" s="177"/>
    </row>
    <row r="33" spans="1:24" s="15" customFormat="1" ht="22.5" customHeight="1" x14ac:dyDescent="0.2">
      <c r="A33" s="12"/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3"/>
      <c r="O33" s="141" t="s">
        <v>56</v>
      </c>
      <c r="P33" s="142" t="s">
        <v>19</v>
      </c>
      <c r="Q33" s="161" t="s">
        <v>57</v>
      </c>
      <c r="R33" s="161"/>
      <c r="S33" s="161"/>
      <c r="T33" s="161"/>
      <c r="U33" s="161" t="s">
        <v>58</v>
      </c>
      <c r="V33" s="161"/>
      <c r="W33" s="177"/>
      <c r="X33" s="13"/>
    </row>
    <row r="34" spans="1:24" s="15" customFormat="1" ht="22.5" customHeight="1" x14ac:dyDescent="0.2">
      <c r="A34" s="12"/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3"/>
      <c r="O34" s="141" t="s">
        <v>56</v>
      </c>
      <c r="P34" s="142" t="s">
        <v>20</v>
      </c>
      <c r="Q34" s="161" t="s">
        <v>57</v>
      </c>
      <c r="R34" s="161"/>
      <c r="S34" s="161"/>
      <c r="T34" s="161"/>
      <c r="U34" s="161" t="s">
        <v>58</v>
      </c>
      <c r="V34" s="161"/>
      <c r="W34" s="177"/>
      <c r="X34" s="13"/>
    </row>
    <row r="35" spans="1:24" s="15" customFormat="1" ht="22.5" customHeight="1" x14ac:dyDescent="0.2"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3"/>
      <c r="O35" s="141" t="s">
        <v>56</v>
      </c>
      <c r="P35" s="142" t="s">
        <v>21</v>
      </c>
      <c r="Q35" s="161" t="s">
        <v>57</v>
      </c>
      <c r="R35" s="161"/>
      <c r="S35" s="161"/>
      <c r="T35" s="161"/>
      <c r="U35" s="161" t="s">
        <v>58</v>
      </c>
      <c r="V35" s="161"/>
      <c r="W35" s="177"/>
      <c r="X35" s="13"/>
    </row>
    <row r="36" spans="1:24" ht="22.5" customHeight="1" x14ac:dyDescent="0.2">
      <c r="A36" s="6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3"/>
      <c r="M36" s="15"/>
      <c r="N36" s="15"/>
      <c r="O36" s="141" t="s">
        <v>56</v>
      </c>
      <c r="P36" s="142" t="s">
        <v>22</v>
      </c>
      <c r="Q36" s="161" t="s">
        <v>57</v>
      </c>
      <c r="R36" s="161"/>
      <c r="S36" s="161"/>
      <c r="T36" s="161"/>
      <c r="U36" s="161" t="s">
        <v>58</v>
      </c>
      <c r="V36" s="161"/>
      <c r="W36" s="177"/>
    </row>
    <row r="37" spans="1:24" ht="22.5" customHeight="1" x14ac:dyDescent="0.2">
      <c r="A37" s="6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3"/>
      <c r="M37" s="15"/>
      <c r="N37" s="15"/>
      <c r="O37" s="141" t="s">
        <v>56</v>
      </c>
      <c r="P37" s="142" t="s">
        <v>23</v>
      </c>
      <c r="Q37" s="161" t="s">
        <v>57</v>
      </c>
      <c r="R37" s="161"/>
      <c r="S37" s="161"/>
      <c r="T37" s="161"/>
      <c r="U37" s="161" t="s">
        <v>58</v>
      </c>
      <c r="V37" s="161"/>
      <c r="W37" s="177"/>
    </row>
    <row r="38" spans="1:24" ht="22.5" customHeight="1" x14ac:dyDescent="0.2">
      <c r="A38" s="6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6"/>
      <c r="M38" s="15"/>
      <c r="N38" s="15"/>
      <c r="O38" s="143" t="s">
        <v>56</v>
      </c>
      <c r="P38" s="144" t="s">
        <v>24</v>
      </c>
      <c r="Q38" s="189" t="s">
        <v>57</v>
      </c>
      <c r="R38" s="189"/>
      <c r="S38" s="189"/>
      <c r="T38" s="189"/>
      <c r="U38" s="189" t="s">
        <v>58</v>
      </c>
      <c r="V38" s="189"/>
      <c r="W38" s="190"/>
    </row>
    <row r="39" spans="1:24" s="15" customFormat="1" ht="10.15" customHeight="1" x14ac:dyDescent="0.2">
      <c r="P39" s="12"/>
      <c r="X39" s="13"/>
    </row>
    <row r="40" spans="1:24" x14ac:dyDescent="0.2">
      <c r="A40" s="6"/>
      <c r="O40" s="1"/>
    </row>
    <row r="41" spans="1:24" x14ac:dyDescent="0.2">
      <c r="A41" s="6"/>
    </row>
  </sheetData>
  <mergeCells count="42">
    <mergeCell ref="B27:B29"/>
    <mergeCell ref="I12:I13"/>
    <mergeCell ref="I16:I17"/>
    <mergeCell ref="I20:I21"/>
    <mergeCell ref="I24:I25"/>
    <mergeCell ref="I28:I29"/>
    <mergeCell ref="B19:B21"/>
    <mergeCell ref="D11:D13"/>
    <mergeCell ref="D15:D17"/>
    <mergeCell ref="D19:D21"/>
    <mergeCell ref="D23:D25"/>
    <mergeCell ref="B23:B25"/>
    <mergeCell ref="B7:B9"/>
    <mergeCell ref="D7:D9"/>
    <mergeCell ref="I8:I9"/>
    <mergeCell ref="B11:B13"/>
    <mergeCell ref="B15:B17"/>
    <mergeCell ref="Q35:T35"/>
    <mergeCell ref="U34:W34"/>
    <mergeCell ref="U35:W35"/>
    <mergeCell ref="B31:L38"/>
    <mergeCell ref="U31:W31"/>
    <mergeCell ref="U32:W32"/>
    <mergeCell ref="U33:W33"/>
    <mergeCell ref="U38:W38"/>
    <mergeCell ref="U36:W36"/>
    <mergeCell ref="U37:W37"/>
    <mergeCell ref="Q36:T36"/>
    <mergeCell ref="Q37:T37"/>
    <mergeCell ref="Q38:T38"/>
    <mergeCell ref="Q31:T31"/>
    <mergeCell ref="Q32:T32"/>
    <mergeCell ref="Q33:T33"/>
    <mergeCell ref="Q34:T34"/>
    <mergeCell ref="F5:G5"/>
    <mergeCell ref="N2:S2"/>
    <mergeCell ref="V2:W2"/>
    <mergeCell ref="N3:S3"/>
    <mergeCell ref="V3:W3"/>
    <mergeCell ref="D2:I3"/>
    <mergeCell ref="K2:L3"/>
    <mergeCell ref="D27:D29"/>
  </mergeCells>
  <phoneticPr fontId="0" type="noConversion"/>
  <conditionalFormatting sqref="L7:N9 P7:R9 P11:R13 L11:N13 M15:N17 Q15:R17 Q19:R21 L19:N21 L23:N25 P23:R25 P27:R29 L27:N29">
    <cfRule type="cellIs" dxfId="2" priority="5" operator="lessThan">
      <formula>0</formula>
    </cfRule>
  </conditionalFormatting>
  <conditionalFormatting sqref="L15:L17">
    <cfRule type="cellIs" dxfId="1" priority="2" operator="lessThan">
      <formula>0</formula>
    </cfRule>
  </conditionalFormatting>
  <conditionalFormatting sqref="P15:P17 P19:P21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L13:N13 K27:N29 D11:D13 D27:D29 I8 D15:D17 M16:N17 D19:D21 L19:N21 D23:D25 K23:N25 I12 M15:N15 I16 I20 I28 I24" unlockedFormula="1"/>
    <ignoredError sqref="O7:O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47" t="s">
        <v>100</v>
      </c>
      <c r="D3" s="147" t="s">
        <v>101</v>
      </c>
      <c r="E3" s="147" t="s">
        <v>102</v>
      </c>
      <c r="F3" s="147" t="s">
        <v>112</v>
      </c>
      <c r="G3" s="148" t="s">
        <v>104</v>
      </c>
      <c r="H3" s="148" t="s">
        <v>105</v>
      </c>
      <c r="I3" s="148" t="s">
        <v>106</v>
      </c>
      <c r="J3" s="148" t="s">
        <v>107</v>
      </c>
      <c r="K3" s="148" t="s">
        <v>108</v>
      </c>
      <c r="L3" s="148" t="s">
        <v>109</v>
      </c>
      <c r="M3" s="147" t="s">
        <v>110</v>
      </c>
      <c r="N3" s="147" t="s">
        <v>111</v>
      </c>
      <c r="O3" s="147" t="s">
        <v>119</v>
      </c>
      <c r="P3" s="147" t="s">
        <v>103</v>
      </c>
      <c r="Q3" s="148" t="s">
        <v>113</v>
      </c>
      <c r="R3" s="148" t="s">
        <v>114</v>
      </c>
      <c r="S3" s="148" t="s">
        <v>115</v>
      </c>
      <c r="T3" s="148" t="s">
        <v>116</v>
      </c>
      <c r="U3" s="148" t="s">
        <v>117</v>
      </c>
      <c r="V3" s="148" t="s">
        <v>118</v>
      </c>
      <c r="W3" s="147" t="s">
        <v>120</v>
      </c>
      <c r="X3" s="147" t="s">
        <v>121</v>
      </c>
      <c r="Y3" s="147" t="s">
        <v>122</v>
      </c>
      <c r="Z3" s="148" t="s">
        <v>123</v>
      </c>
      <c r="AA3" s="148" t="s">
        <v>124</v>
      </c>
      <c r="AB3" s="148" t="s">
        <v>125</v>
      </c>
      <c r="AC3" s="148" t="s">
        <v>126</v>
      </c>
      <c r="AD3" s="148" t="s">
        <v>127</v>
      </c>
      <c r="AE3" s="148" t="s">
        <v>128</v>
      </c>
      <c r="AF3" s="148" t="s">
        <v>129</v>
      </c>
      <c r="AG3" s="147" t="s">
        <v>130</v>
      </c>
      <c r="AH3" s="147" t="s">
        <v>131</v>
      </c>
      <c r="AI3" s="147" t="s">
        <v>132</v>
      </c>
      <c r="AJ3" s="148" t="s">
        <v>133</v>
      </c>
      <c r="AK3" s="148" t="s">
        <v>134</v>
      </c>
      <c r="AL3" s="148" t="s">
        <v>135</v>
      </c>
      <c r="AM3" s="148" t="s">
        <v>136</v>
      </c>
      <c r="AN3" s="148" t="s">
        <v>137</v>
      </c>
      <c r="AO3" s="148" t="s">
        <v>138</v>
      </c>
      <c r="AP3" s="148" t="s">
        <v>139</v>
      </c>
      <c r="AQ3" s="100" t="s">
        <v>60</v>
      </c>
      <c r="AR3" s="100" t="s">
        <v>61</v>
      </c>
      <c r="AS3" s="100" t="s">
        <v>62</v>
      </c>
      <c r="AT3" s="100" t="s">
        <v>63</v>
      </c>
      <c r="AU3" s="100" t="s">
        <v>64</v>
      </c>
      <c r="AV3" s="100" t="s">
        <v>65</v>
      </c>
      <c r="AW3" s="100" t="s">
        <v>66</v>
      </c>
      <c r="AX3" s="100" t="s">
        <v>67</v>
      </c>
      <c r="AY3" s="100" t="s">
        <v>68</v>
      </c>
      <c r="AZ3" s="100" t="s">
        <v>69</v>
      </c>
      <c r="BA3" s="100" t="s">
        <v>70</v>
      </c>
      <c r="BB3" s="100" t="s">
        <v>71</v>
      </c>
      <c r="BC3" s="100" t="s">
        <v>72</v>
      </c>
      <c r="BD3" s="100" t="s">
        <v>73</v>
      </c>
      <c r="BE3" s="100" t="s">
        <v>74</v>
      </c>
      <c r="BF3" s="100" t="s">
        <v>75</v>
      </c>
      <c r="BG3" s="100" t="s">
        <v>76</v>
      </c>
      <c r="BH3" s="100" t="s">
        <v>77</v>
      </c>
      <c r="BI3" s="100" t="s">
        <v>78</v>
      </c>
      <c r="BJ3" s="100" t="s">
        <v>79</v>
      </c>
      <c r="BK3" s="100" t="s">
        <v>80</v>
      </c>
      <c r="BL3" s="100" t="s">
        <v>81</v>
      </c>
      <c r="BM3" s="100" t="s">
        <v>82</v>
      </c>
      <c r="BN3" s="100" t="s">
        <v>83</v>
      </c>
      <c r="BO3" s="100" t="s">
        <v>84</v>
      </c>
      <c r="BP3" s="100" t="s">
        <v>85</v>
      </c>
      <c r="BQ3" s="100" t="s">
        <v>86</v>
      </c>
      <c r="BR3" s="100" t="s">
        <v>87</v>
      </c>
      <c r="BS3" s="100" t="s">
        <v>88</v>
      </c>
      <c r="BT3" s="100" t="s">
        <v>89</v>
      </c>
      <c r="BU3" s="100" t="s">
        <v>90</v>
      </c>
      <c r="BV3" s="100" t="s">
        <v>91</v>
      </c>
      <c r="BW3" s="100" t="s">
        <v>92</v>
      </c>
      <c r="BX3" s="100" t="s">
        <v>93</v>
      </c>
      <c r="BY3" s="100" t="s">
        <v>94</v>
      </c>
      <c r="BZ3" s="100" t="s">
        <v>95</v>
      </c>
      <c r="CA3" s="100" t="s">
        <v>96</v>
      </c>
      <c r="CB3" s="100" t="s">
        <v>97</v>
      </c>
      <c r="CC3" s="100" t="s">
        <v>98</v>
      </c>
      <c r="CD3" s="100" t="s">
        <v>99</v>
      </c>
    </row>
    <row r="4" spans="1:82" x14ac:dyDescent="0.2">
      <c r="B4" s="103" t="s">
        <v>25</v>
      </c>
      <c r="C4" s="101">
        <v>20</v>
      </c>
      <c r="D4" s="101">
        <v>25</v>
      </c>
      <c r="E4" s="101">
        <v>30</v>
      </c>
      <c r="F4" s="101">
        <v>35</v>
      </c>
      <c r="G4" s="101">
        <v>40</v>
      </c>
      <c r="H4" s="101">
        <v>45</v>
      </c>
      <c r="I4" s="101">
        <v>50</v>
      </c>
      <c r="J4" s="101">
        <v>55</v>
      </c>
      <c r="K4" s="101">
        <v>57</v>
      </c>
      <c r="L4" s="101">
        <v>60</v>
      </c>
      <c r="M4" s="102">
        <v>30</v>
      </c>
      <c r="N4" s="102">
        <v>35</v>
      </c>
      <c r="O4" s="102">
        <v>40</v>
      </c>
      <c r="P4" s="102">
        <v>45</v>
      </c>
      <c r="Q4" s="102">
        <v>50</v>
      </c>
      <c r="R4" s="102">
        <v>55</v>
      </c>
      <c r="S4" s="102">
        <v>60</v>
      </c>
      <c r="T4" s="102">
        <v>65</v>
      </c>
      <c r="U4" s="102">
        <v>67</v>
      </c>
      <c r="V4" s="102">
        <v>70</v>
      </c>
      <c r="W4" s="104">
        <v>40</v>
      </c>
      <c r="X4" s="104">
        <v>45</v>
      </c>
      <c r="Y4" s="104">
        <v>50</v>
      </c>
      <c r="Z4" s="104">
        <v>55</v>
      </c>
      <c r="AA4" s="104">
        <v>60</v>
      </c>
      <c r="AB4" s="104">
        <v>65</v>
      </c>
      <c r="AC4" s="104">
        <v>70</v>
      </c>
      <c r="AD4" s="104">
        <v>75</v>
      </c>
      <c r="AE4" s="104">
        <v>77</v>
      </c>
      <c r="AF4" s="104">
        <v>80</v>
      </c>
      <c r="AG4" s="105">
        <v>50</v>
      </c>
      <c r="AH4" s="105">
        <v>55</v>
      </c>
      <c r="AI4" s="105">
        <v>60</v>
      </c>
      <c r="AJ4" s="105">
        <v>65</v>
      </c>
      <c r="AK4" s="105">
        <v>70</v>
      </c>
      <c r="AL4" s="105">
        <v>75</v>
      </c>
      <c r="AM4" s="105">
        <v>80</v>
      </c>
      <c r="AN4" s="105">
        <v>85</v>
      </c>
      <c r="AO4" s="105">
        <v>87</v>
      </c>
      <c r="AP4" s="105">
        <v>90</v>
      </c>
      <c r="AQ4" s="106">
        <v>40</v>
      </c>
      <c r="AR4" s="106">
        <v>55</v>
      </c>
      <c r="AS4" s="106">
        <v>65</v>
      </c>
      <c r="AT4" s="106">
        <v>75</v>
      </c>
      <c r="AU4" s="106">
        <v>80</v>
      </c>
      <c r="AV4" s="106">
        <v>85</v>
      </c>
      <c r="AW4" s="106">
        <v>90</v>
      </c>
      <c r="AX4" s="106">
        <v>95</v>
      </c>
      <c r="AY4" s="106">
        <v>100</v>
      </c>
      <c r="AZ4" s="106">
        <v>105</v>
      </c>
      <c r="BA4" s="109">
        <v>50</v>
      </c>
      <c r="BB4" s="109">
        <v>65</v>
      </c>
      <c r="BC4" s="109">
        <v>80</v>
      </c>
      <c r="BD4" s="109">
        <v>90</v>
      </c>
      <c r="BE4" s="154">
        <v>100</v>
      </c>
      <c r="BF4" s="109">
        <v>110</v>
      </c>
      <c r="BG4" s="109">
        <v>115</v>
      </c>
      <c r="BH4" s="109">
        <v>120</v>
      </c>
      <c r="BI4" s="109">
        <v>125</v>
      </c>
      <c r="BJ4" s="109">
        <v>130</v>
      </c>
      <c r="BK4" s="101">
        <v>80</v>
      </c>
      <c r="BL4" s="101">
        <v>95</v>
      </c>
      <c r="BM4" s="101">
        <v>105</v>
      </c>
      <c r="BN4" s="101">
        <v>120</v>
      </c>
      <c r="BO4" s="101">
        <v>130</v>
      </c>
      <c r="BP4" s="101">
        <v>135</v>
      </c>
      <c r="BQ4" s="101">
        <v>140</v>
      </c>
      <c r="BR4" s="101">
        <v>145</v>
      </c>
      <c r="BS4" s="101">
        <v>150</v>
      </c>
      <c r="BT4" s="101">
        <v>155</v>
      </c>
      <c r="BU4" s="112">
        <v>95</v>
      </c>
      <c r="BV4" s="112">
        <v>110</v>
      </c>
      <c r="BW4" s="112">
        <v>125</v>
      </c>
      <c r="BX4" s="112">
        <v>135</v>
      </c>
      <c r="BY4" s="112">
        <v>145</v>
      </c>
      <c r="BZ4" s="112">
        <v>150</v>
      </c>
      <c r="CA4" s="112">
        <v>155</v>
      </c>
      <c r="CB4" s="112">
        <v>160</v>
      </c>
      <c r="CC4" s="112">
        <v>165</v>
      </c>
      <c r="CD4" s="112">
        <v>170</v>
      </c>
    </row>
    <row r="5" spans="1:82" x14ac:dyDescent="0.2">
      <c r="B5" s="103" t="s">
        <v>26</v>
      </c>
      <c r="C5" s="101">
        <v>25</v>
      </c>
      <c r="D5" s="101">
        <v>35</v>
      </c>
      <c r="E5" s="101">
        <v>40</v>
      </c>
      <c r="F5" s="101">
        <v>45</v>
      </c>
      <c r="G5" s="101">
        <v>50</v>
      </c>
      <c r="H5" s="101">
        <v>55</v>
      </c>
      <c r="I5" s="101">
        <v>60</v>
      </c>
      <c r="J5" s="101">
        <v>65</v>
      </c>
      <c r="K5" s="101">
        <v>67</v>
      </c>
      <c r="L5" s="101">
        <v>70</v>
      </c>
      <c r="M5" s="102">
        <v>35</v>
      </c>
      <c r="N5" s="102">
        <v>42</v>
      </c>
      <c r="O5" s="102">
        <v>50</v>
      </c>
      <c r="P5" s="102">
        <v>55</v>
      </c>
      <c r="Q5" s="102">
        <v>60</v>
      </c>
      <c r="R5" s="102">
        <v>65</v>
      </c>
      <c r="S5" s="102">
        <v>70</v>
      </c>
      <c r="T5" s="102">
        <v>75</v>
      </c>
      <c r="U5" s="102">
        <v>77</v>
      </c>
      <c r="V5" s="102">
        <v>80</v>
      </c>
      <c r="W5" s="104">
        <v>50</v>
      </c>
      <c r="X5" s="104">
        <v>55</v>
      </c>
      <c r="Y5" s="104">
        <v>62</v>
      </c>
      <c r="Z5" s="104">
        <v>70</v>
      </c>
      <c r="AA5" s="104">
        <v>75</v>
      </c>
      <c r="AB5" s="104">
        <v>80</v>
      </c>
      <c r="AC5" s="104">
        <v>85</v>
      </c>
      <c r="AD5" s="104">
        <v>90</v>
      </c>
      <c r="AE5" s="104">
        <v>92</v>
      </c>
      <c r="AF5" s="104">
        <v>95</v>
      </c>
      <c r="AG5" s="105">
        <v>60</v>
      </c>
      <c r="AH5" s="105">
        <v>67</v>
      </c>
      <c r="AI5" s="105">
        <v>75</v>
      </c>
      <c r="AJ5" s="105">
        <v>80</v>
      </c>
      <c r="AK5" s="105">
        <v>85</v>
      </c>
      <c r="AL5" s="105">
        <v>90</v>
      </c>
      <c r="AM5" s="105">
        <v>95</v>
      </c>
      <c r="AN5" s="105">
        <v>100</v>
      </c>
      <c r="AO5" s="105">
        <v>102</v>
      </c>
      <c r="AP5" s="105">
        <v>105</v>
      </c>
      <c r="AQ5" s="107">
        <v>55</v>
      </c>
      <c r="AR5" s="107">
        <v>70</v>
      </c>
      <c r="AS5" s="107">
        <v>80</v>
      </c>
      <c r="AT5" s="107">
        <v>95</v>
      </c>
      <c r="AU5" s="107">
        <v>100</v>
      </c>
      <c r="AV5" s="107">
        <v>105</v>
      </c>
      <c r="AW5" s="107">
        <v>110</v>
      </c>
      <c r="AX5" s="107">
        <v>115</v>
      </c>
      <c r="AY5" s="107">
        <v>120</v>
      </c>
      <c r="AZ5" s="107">
        <v>125</v>
      </c>
      <c r="BA5" s="110">
        <v>65</v>
      </c>
      <c r="BB5" s="110">
        <v>85</v>
      </c>
      <c r="BC5" s="110">
        <v>100</v>
      </c>
      <c r="BD5" s="110">
        <v>110</v>
      </c>
      <c r="BE5" s="110">
        <v>120</v>
      </c>
      <c r="BF5" s="110">
        <v>130</v>
      </c>
      <c r="BG5" s="110">
        <v>135</v>
      </c>
      <c r="BH5" s="110">
        <v>140</v>
      </c>
      <c r="BI5" s="110">
        <v>145</v>
      </c>
      <c r="BJ5" s="110">
        <v>150</v>
      </c>
      <c r="BK5" s="113">
        <v>100</v>
      </c>
      <c r="BL5" s="113">
        <v>115</v>
      </c>
      <c r="BM5" s="113">
        <v>125</v>
      </c>
      <c r="BN5" s="113">
        <v>140</v>
      </c>
      <c r="BO5" s="113">
        <v>150</v>
      </c>
      <c r="BP5" s="113">
        <v>160</v>
      </c>
      <c r="BQ5" s="113">
        <v>165</v>
      </c>
      <c r="BR5" s="113">
        <v>170</v>
      </c>
      <c r="BS5" s="113">
        <v>175</v>
      </c>
      <c r="BT5" s="113">
        <v>180</v>
      </c>
      <c r="BU5" s="111">
        <v>115</v>
      </c>
      <c r="BV5" s="111">
        <v>130</v>
      </c>
      <c r="BW5" s="111">
        <v>145</v>
      </c>
      <c r="BX5" s="111">
        <v>160</v>
      </c>
      <c r="BY5" s="111">
        <v>170</v>
      </c>
      <c r="BZ5" s="111">
        <v>175</v>
      </c>
      <c r="CA5" s="111">
        <v>180</v>
      </c>
      <c r="CB5" s="111">
        <v>185</v>
      </c>
      <c r="CC5" s="111">
        <v>190</v>
      </c>
      <c r="CD5" s="111">
        <v>195</v>
      </c>
    </row>
    <row r="6" spans="1:82" x14ac:dyDescent="0.2">
      <c r="B6" s="103" t="s">
        <v>27</v>
      </c>
      <c r="C6" s="101">
        <v>35</v>
      </c>
      <c r="D6" s="101">
        <v>45</v>
      </c>
      <c r="E6" s="101">
        <v>50</v>
      </c>
      <c r="F6" s="101">
        <v>57</v>
      </c>
      <c r="G6" s="101">
        <v>62</v>
      </c>
      <c r="H6" s="101">
        <v>67</v>
      </c>
      <c r="I6" s="101">
        <v>72</v>
      </c>
      <c r="J6" s="101">
        <v>75</v>
      </c>
      <c r="K6" s="101">
        <v>77</v>
      </c>
      <c r="L6" s="101">
        <v>80</v>
      </c>
      <c r="M6" s="102">
        <v>45</v>
      </c>
      <c r="N6" s="102">
        <v>50</v>
      </c>
      <c r="O6" s="102">
        <v>57</v>
      </c>
      <c r="P6" s="102">
        <v>65</v>
      </c>
      <c r="Q6" s="102">
        <v>70</v>
      </c>
      <c r="R6" s="102">
        <v>75</v>
      </c>
      <c r="S6" s="102">
        <v>80</v>
      </c>
      <c r="T6" s="102">
        <v>85</v>
      </c>
      <c r="U6" s="102">
        <v>90</v>
      </c>
      <c r="V6" s="102">
        <v>95</v>
      </c>
      <c r="W6" s="104">
        <v>60</v>
      </c>
      <c r="X6" s="104">
        <v>65</v>
      </c>
      <c r="Y6" s="104">
        <v>75</v>
      </c>
      <c r="Z6" s="104">
        <v>82</v>
      </c>
      <c r="AA6" s="104">
        <v>90</v>
      </c>
      <c r="AB6" s="104">
        <v>95</v>
      </c>
      <c r="AC6" s="104">
        <v>100</v>
      </c>
      <c r="AD6" s="104">
        <v>105</v>
      </c>
      <c r="AE6" s="104">
        <v>107</v>
      </c>
      <c r="AF6" s="104">
        <v>110</v>
      </c>
      <c r="AG6" s="105">
        <v>70</v>
      </c>
      <c r="AH6" s="105">
        <v>80</v>
      </c>
      <c r="AI6" s="105">
        <v>87</v>
      </c>
      <c r="AJ6" s="105">
        <v>92</v>
      </c>
      <c r="AK6" s="105">
        <v>100</v>
      </c>
      <c r="AL6" s="105">
        <v>107</v>
      </c>
      <c r="AM6" s="105">
        <v>115</v>
      </c>
      <c r="AN6" s="105">
        <v>120</v>
      </c>
      <c r="AO6" s="105">
        <v>122</v>
      </c>
      <c r="AP6" s="105">
        <v>125</v>
      </c>
      <c r="AQ6" s="107">
        <v>70</v>
      </c>
      <c r="AR6" s="107">
        <v>85</v>
      </c>
      <c r="AS6" s="107">
        <v>100</v>
      </c>
      <c r="AT6" s="107">
        <v>110</v>
      </c>
      <c r="AU6" s="107">
        <v>120</v>
      </c>
      <c r="AV6" s="107">
        <v>130</v>
      </c>
      <c r="AW6" s="107">
        <v>135</v>
      </c>
      <c r="AX6" s="107">
        <v>140</v>
      </c>
      <c r="AY6" s="107">
        <v>145</v>
      </c>
      <c r="AZ6" s="107">
        <v>150</v>
      </c>
      <c r="BA6" s="110">
        <v>80</v>
      </c>
      <c r="BB6" s="110">
        <v>100</v>
      </c>
      <c r="BC6" s="110">
        <v>120</v>
      </c>
      <c r="BD6" s="110">
        <v>130</v>
      </c>
      <c r="BE6" s="110">
        <v>140</v>
      </c>
      <c r="BF6" s="110">
        <v>150</v>
      </c>
      <c r="BG6" s="110">
        <v>160</v>
      </c>
      <c r="BH6" s="110">
        <v>165</v>
      </c>
      <c r="BI6" s="110">
        <v>170</v>
      </c>
      <c r="BJ6" s="110">
        <v>175</v>
      </c>
      <c r="BK6" s="113">
        <v>115</v>
      </c>
      <c r="BL6" s="113">
        <v>130</v>
      </c>
      <c r="BM6" s="113">
        <v>150</v>
      </c>
      <c r="BN6" s="113">
        <v>160</v>
      </c>
      <c r="BO6" s="113">
        <v>170</v>
      </c>
      <c r="BP6" s="113">
        <v>180</v>
      </c>
      <c r="BQ6" s="113">
        <v>185</v>
      </c>
      <c r="BR6" s="113">
        <v>190</v>
      </c>
      <c r="BS6" s="113">
        <v>195</v>
      </c>
      <c r="BT6" s="113">
        <v>200</v>
      </c>
      <c r="BU6" s="111">
        <v>130</v>
      </c>
      <c r="BV6" s="111">
        <v>150</v>
      </c>
      <c r="BW6" s="111">
        <v>170</v>
      </c>
      <c r="BX6" s="111">
        <v>185</v>
      </c>
      <c r="BY6" s="111">
        <v>195</v>
      </c>
      <c r="BZ6" s="111">
        <v>200</v>
      </c>
      <c r="CA6" s="111">
        <v>205</v>
      </c>
      <c r="CB6" s="111">
        <v>210</v>
      </c>
      <c r="CC6" s="111">
        <v>215</v>
      </c>
      <c r="CD6" s="111">
        <v>220</v>
      </c>
    </row>
    <row r="7" spans="1:82" x14ac:dyDescent="0.2">
      <c r="B7" s="103" t="s">
        <v>28</v>
      </c>
      <c r="C7" s="101">
        <v>45</v>
      </c>
      <c r="D7" s="101">
        <v>55</v>
      </c>
      <c r="E7" s="101">
        <v>60</v>
      </c>
      <c r="F7" s="101">
        <v>67</v>
      </c>
      <c r="G7" s="101">
        <v>72</v>
      </c>
      <c r="H7" s="101">
        <v>77</v>
      </c>
      <c r="I7" s="101">
        <v>82</v>
      </c>
      <c r="J7" s="101">
        <v>85</v>
      </c>
      <c r="K7" s="101">
        <v>87</v>
      </c>
      <c r="L7" s="101">
        <v>90</v>
      </c>
      <c r="M7" s="102">
        <v>55</v>
      </c>
      <c r="N7" s="102">
        <v>60</v>
      </c>
      <c r="O7" s="102">
        <v>67</v>
      </c>
      <c r="P7" s="102">
        <v>77</v>
      </c>
      <c r="Q7" s="102">
        <v>82</v>
      </c>
      <c r="R7" s="102">
        <v>87</v>
      </c>
      <c r="S7" s="102">
        <v>92</v>
      </c>
      <c r="T7" s="102">
        <v>97</v>
      </c>
      <c r="U7" s="102">
        <v>100</v>
      </c>
      <c r="V7" s="102">
        <v>105</v>
      </c>
      <c r="W7" s="104">
        <v>70</v>
      </c>
      <c r="X7" s="104">
        <v>77</v>
      </c>
      <c r="Y7" s="104">
        <v>87</v>
      </c>
      <c r="Z7" s="104">
        <v>95</v>
      </c>
      <c r="AA7" s="104">
        <v>105</v>
      </c>
      <c r="AB7" s="104">
        <v>110</v>
      </c>
      <c r="AC7" s="104">
        <v>115</v>
      </c>
      <c r="AD7" s="104">
        <v>120</v>
      </c>
      <c r="AE7" s="104">
        <v>122</v>
      </c>
      <c r="AF7" s="104">
        <v>125</v>
      </c>
      <c r="AG7" s="105">
        <v>82</v>
      </c>
      <c r="AH7" s="105">
        <v>92</v>
      </c>
      <c r="AI7" s="105">
        <v>102</v>
      </c>
      <c r="AJ7" s="105">
        <v>107</v>
      </c>
      <c r="AK7" s="105">
        <v>117</v>
      </c>
      <c r="AL7" s="105">
        <v>122</v>
      </c>
      <c r="AM7" s="105">
        <v>130</v>
      </c>
      <c r="AN7" s="105">
        <v>135</v>
      </c>
      <c r="AO7" s="105">
        <v>137</v>
      </c>
      <c r="AP7" s="105">
        <v>140</v>
      </c>
      <c r="AQ7" s="107">
        <v>85</v>
      </c>
      <c r="AR7" s="107">
        <v>100</v>
      </c>
      <c r="AS7" s="107">
        <v>115</v>
      </c>
      <c r="AT7" s="107">
        <v>130</v>
      </c>
      <c r="AU7" s="107">
        <v>140</v>
      </c>
      <c r="AV7" s="107">
        <v>150</v>
      </c>
      <c r="AW7" s="107">
        <v>155</v>
      </c>
      <c r="AX7" s="107">
        <v>160</v>
      </c>
      <c r="AY7" s="107">
        <v>165</v>
      </c>
      <c r="AZ7" s="107">
        <v>170</v>
      </c>
      <c r="BA7" s="110">
        <v>95</v>
      </c>
      <c r="BB7" s="110">
        <v>115</v>
      </c>
      <c r="BC7" s="110">
        <v>135</v>
      </c>
      <c r="BD7" s="110">
        <v>150</v>
      </c>
      <c r="BE7" s="110">
        <v>160</v>
      </c>
      <c r="BF7" s="110">
        <v>170</v>
      </c>
      <c r="BG7" s="110">
        <v>180</v>
      </c>
      <c r="BH7" s="110">
        <v>185</v>
      </c>
      <c r="BI7" s="110">
        <v>190</v>
      </c>
      <c r="BJ7" s="110">
        <v>195</v>
      </c>
      <c r="BK7" s="113">
        <v>130</v>
      </c>
      <c r="BL7" s="113">
        <v>150</v>
      </c>
      <c r="BM7" s="113">
        <v>170</v>
      </c>
      <c r="BN7" s="113">
        <v>180</v>
      </c>
      <c r="BO7" s="113">
        <v>190</v>
      </c>
      <c r="BP7" s="113">
        <v>200</v>
      </c>
      <c r="BQ7" s="113">
        <v>210</v>
      </c>
      <c r="BR7" s="113">
        <v>215</v>
      </c>
      <c r="BS7" s="113">
        <v>220</v>
      </c>
      <c r="BT7" s="113">
        <v>225</v>
      </c>
      <c r="BU7" s="111">
        <v>145</v>
      </c>
      <c r="BV7" s="111">
        <v>170</v>
      </c>
      <c r="BW7" s="111">
        <v>195</v>
      </c>
      <c r="BX7" s="111">
        <v>210</v>
      </c>
      <c r="BY7" s="111">
        <v>220</v>
      </c>
      <c r="BZ7" s="111">
        <v>230</v>
      </c>
      <c r="CA7" s="111">
        <v>235</v>
      </c>
      <c r="CB7" s="111">
        <v>240</v>
      </c>
      <c r="CC7" s="111">
        <v>245</v>
      </c>
      <c r="CD7" s="111">
        <v>250</v>
      </c>
    </row>
    <row r="8" spans="1:82" x14ac:dyDescent="0.2">
      <c r="B8" s="103" t="s">
        <v>29</v>
      </c>
      <c r="C8" s="101">
        <v>55</v>
      </c>
      <c r="D8" s="101">
        <v>65</v>
      </c>
      <c r="E8" s="101">
        <v>72</v>
      </c>
      <c r="F8" s="101">
        <v>82</v>
      </c>
      <c r="G8" s="101">
        <v>87</v>
      </c>
      <c r="H8" s="101">
        <v>92</v>
      </c>
      <c r="I8" s="101">
        <v>97</v>
      </c>
      <c r="J8" s="101">
        <v>100</v>
      </c>
      <c r="K8" s="101">
        <v>102</v>
      </c>
      <c r="L8" s="101">
        <v>105</v>
      </c>
      <c r="M8" s="102">
        <v>68</v>
      </c>
      <c r="N8" s="102">
        <v>75</v>
      </c>
      <c r="O8" s="102">
        <v>82</v>
      </c>
      <c r="P8" s="102">
        <v>92</v>
      </c>
      <c r="Q8" s="102">
        <v>97</v>
      </c>
      <c r="R8" s="102">
        <v>102</v>
      </c>
      <c r="S8" s="102">
        <v>107</v>
      </c>
      <c r="T8" s="102">
        <v>110</v>
      </c>
      <c r="U8" s="102">
        <v>112</v>
      </c>
      <c r="V8" s="102">
        <v>115</v>
      </c>
      <c r="W8" s="104">
        <v>83</v>
      </c>
      <c r="X8" s="104">
        <v>90</v>
      </c>
      <c r="Y8" s="104">
        <v>103</v>
      </c>
      <c r="Z8" s="104">
        <v>110</v>
      </c>
      <c r="AA8" s="104">
        <v>118</v>
      </c>
      <c r="AB8" s="104">
        <v>123</v>
      </c>
      <c r="AC8" s="104">
        <v>127</v>
      </c>
      <c r="AD8" s="104">
        <v>132</v>
      </c>
      <c r="AE8" s="104">
        <v>135</v>
      </c>
      <c r="AF8" s="104">
        <v>140</v>
      </c>
      <c r="AG8" s="105">
        <v>95</v>
      </c>
      <c r="AH8" s="105">
        <v>107</v>
      </c>
      <c r="AI8" s="105">
        <v>123</v>
      </c>
      <c r="AJ8" s="105">
        <v>130</v>
      </c>
      <c r="AK8" s="105">
        <v>137</v>
      </c>
      <c r="AL8" s="105">
        <v>142</v>
      </c>
      <c r="AM8" s="105">
        <v>147</v>
      </c>
      <c r="AN8" s="105">
        <v>150</v>
      </c>
      <c r="AO8" s="105">
        <v>152</v>
      </c>
      <c r="AP8" s="105">
        <v>155</v>
      </c>
      <c r="AQ8" s="107">
        <v>100</v>
      </c>
      <c r="AR8" s="107">
        <v>115</v>
      </c>
      <c r="AS8" s="107">
        <v>130</v>
      </c>
      <c r="AT8" s="107">
        <v>150</v>
      </c>
      <c r="AU8" s="107">
        <v>160</v>
      </c>
      <c r="AV8" s="107">
        <v>170</v>
      </c>
      <c r="AW8" s="107">
        <v>175</v>
      </c>
      <c r="AX8" s="107">
        <v>180</v>
      </c>
      <c r="AY8" s="107">
        <v>185</v>
      </c>
      <c r="AZ8" s="107">
        <v>190</v>
      </c>
      <c r="BA8" s="110">
        <v>110</v>
      </c>
      <c r="BB8" s="110">
        <v>130</v>
      </c>
      <c r="BC8" s="110">
        <v>150</v>
      </c>
      <c r="BD8" s="110">
        <v>170</v>
      </c>
      <c r="BE8" s="110">
        <v>180</v>
      </c>
      <c r="BF8" s="110">
        <v>190</v>
      </c>
      <c r="BG8" s="110">
        <v>200</v>
      </c>
      <c r="BH8" s="110">
        <v>205</v>
      </c>
      <c r="BI8" s="110">
        <v>210</v>
      </c>
      <c r="BJ8" s="110">
        <v>215</v>
      </c>
      <c r="BK8" s="113">
        <v>145</v>
      </c>
      <c r="BL8" s="113">
        <v>170</v>
      </c>
      <c r="BM8" s="113">
        <v>190</v>
      </c>
      <c r="BN8" s="113">
        <v>200</v>
      </c>
      <c r="BO8" s="113">
        <v>215</v>
      </c>
      <c r="BP8" s="113">
        <v>225</v>
      </c>
      <c r="BQ8" s="113">
        <v>230</v>
      </c>
      <c r="BR8" s="113">
        <v>240</v>
      </c>
      <c r="BS8" s="113">
        <v>245</v>
      </c>
      <c r="BT8" s="113">
        <v>250</v>
      </c>
      <c r="BU8" s="111">
        <v>170</v>
      </c>
      <c r="BV8" s="111">
        <v>195</v>
      </c>
      <c r="BW8" s="111">
        <v>225</v>
      </c>
      <c r="BX8" s="111">
        <v>240</v>
      </c>
      <c r="BY8" s="111">
        <v>250</v>
      </c>
      <c r="BZ8" s="111">
        <v>260</v>
      </c>
      <c r="CA8" s="111">
        <v>265</v>
      </c>
      <c r="CB8" s="111">
        <v>270</v>
      </c>
      <c r="CC8" s="111">
        <v>275</v>
      </c>
      <c r="CD8" s="111">
        <v>280</v>
      </c>
    </row>
    <row r="9" spans="1:82" x14ac:dyDescent="0.2">
      <c r="B9" s="103" t="s">
        <v>30</v>
      </c>
      <c r="C9" s="101">
        <v>68</v>
      </c>
      <c r="D9" s="101">
        <v>78</v>
      </c>
      <c r="E9" s="101">
        <v>85</v>
      </c>
      <c r="F9" s="101">
        <v>95</v>
      </c>
      <c r="G9" s="101">
        <v>100</v>
      </c>
      <c r="H9" s="101">
        <v>105</v>
      </c>
      <c r="I9" s="101">
        <v>110</v>
      </c>
      <c r="J9" s="101">
        <v>115</v>
      </c>
      <c r="K9" s="101">
        <v>117</v>
      </c>
      <c r="L9" s="101">
        <v>120</v>
      </c>
      <c r="M9" s="102">
        <v>80</v>
      </c>
      <c r="N9" s="102">
        <v>88</v>
      </c>
      <c r="O9" s="102">
        <v>95</v>
      </c>
      <c r="P9" s="102">
        <v>105</v>
      </c>
      <c r="Q9" s="102">
        <v>110</v>
      </c>
      <c r="R9" s="102">
        <v>115</v>
      </c>
      <c r="S9" s="102">
        <v>120</v>
      </c>
      <c r="T9" s="102">
        <v>125</v>
      </c>
      <c r="U9" s="102">
        <v>130</v>
      </c>
      <c r="V9" s="102">
        <v>135</v>
      </c>
      <c r="W9" s="104">
        <v>97</v>
      </c>
      <c r="X9" s="104">
        <v>105</v>
      </c>
      <c r="Y9" s="104">
        <v>118</v>
      </c>
      <c r="Z9" s="104">
        <v>125</v>
      </c>
      <c r="AA9" s="104">
        <v>135</v>
      </c>
      <c r="AB9" s="104">
        <v>142</v>
      </c>
      <c r="AC9" s="104">
        <v>147</v>
      </c>
      <c r="AD9" s="104">
        <v>152</v>
      </c>
      <c r="AE9" s="104">
        <v>155</v>
      </c>
      <c r="AF9" s="104">
        <v>160</v>
      </c>
      <c r="AG9" s="105">
        <v>110</v>
      </c>
      <c r="AH9" s="105">
        <v>122</v>
      </c>
      <c r="AI9" s="105">
        <v>138</v>
      </c>
      <c r="AJ9" s="105">
        <v>145</v>
      </c>
      <c r="AK9" s="105">
        <v>155</v>
      </c>
      <c r="AL9" s="105">
        <v>165</v>
      </c>
      <c r="AM9" s="105">
        <v>170</v>
      </c>
      <c r="AN9" s="105">
        <v>172</v>
      </c>
      <c r="AO9" s="105">
        <v>175</v>
      </c>
      <c r="AP9" s="105">
        <v>180</v>
      </c>
      <c r="AQ9" s="107">
        <v>115</v>
      </c>
      <c r="AR9" s="107">
        <v>130</v>
      </c>
      <c r="AS9" s="107">
        <v>150</v>
      </c>
      <c r="AT9" s="107">
        <v>170</v>
      </c>
      <c r="AU9" s="107">
        <v>180</v>
      </c>
      <c r="AV9" s="107">
        <v>190</v>
      </c>
      <c r="AW9" s="107">
        <v>200</v>
      </c>
      <c r="AX9" s="107">
        <v>205</v>
      </c>
      <c r="AY9" s="107">
        <v>210</v>
      </c>
      <c r="AZ9" s="107">
        <v>215</v>
      </c>
      <c r="BA9" s="110">
        <v>125</v>
      </c>
      <c r="BB9" s="110">
        <v>145</v>
      </c>
      <c r="BC9" s="110">
        <v>170</v>
      </c>
      <c r="BD9" s="110">
        <v>190</v>
      </c>
      <c r="BE9" s="110">
        <v>200</v>
      </c>
      <c r="BF9" s="110">
        <v>210</v>
      </c>
      <c r="BG9" s="110">
        <v>220</v>
      </c>
      <c r="BH9" s="110">
        <v>225</v>
      </c>
      <c r="BI9" s="110">
        <v>230</v>
      </c>
      <c r="BJ9" s="110">
        <v>235</v>
      </c>
      <c r="BK9" s="113">
        <v>170</v>
      </c>
      <c r="BL9" s="113">
        <v>190</v>
      </c>
      <c r="BM9" s="113">
        <v>218</v>
      </c>
      <c r="BN9" s="113">
        <v>230</v>
      </c>
      <c r="BO9" s="113">
        <v>245</v>
      </c>
      <c r="BP9" s="113">
        <v>255</v>
      </c>
      <c r="BQ9" s="113">
        <v>260</v>
      </c>
      <c r="BR9" s="113">
        <v>270</v>
      </c>
      <c r="BS9" s="113">
        <v>275</v>
      </c>
      <c r="BT9" s="113">
        <v>280</v>
      </c>
      <c r="BU9" s="111">
        <v>190</v>
      </c>
      <c r="BV9" s="111">
        <v>215</v>
      </c>
      <c r="BW9" s="111">
        <v>240</v>
      </c>
      <c r="BX9" s="111">
        <v>260</v>
      </c>
      <c r="BY9" s="111">
        <v>275</v>
      </c>
      <c r="BZ9" s="111">
        <v>287</v>
      </c>
      <c r="CA9" s="111">
        <v>295</v>
      </c>
      <c r="CB9" s="111">
        <v>302</v>
      </c>
      <c r="CC9" s="111">
        <v>310</v>
      </c>
      <c r="CD9" s="111">
        <v>315</v>
      </c>
    </row>
    <row r="10" spans="1:82" x14ac:dyDescent="0.2">
      <c r="B10" s="103" t="s">
        <v>31</v>
      </c>
      <c r="C10" s="101">
        <v>80</v>
      </c>
      <c r="D10" s="101">
        <v>90</v>
      </c>
      <c r="E10" s="101">
        <v>100</v>
      </c>
      <c r="F10" s="101">
        <v>110</v>
      </c>
      <c r="G10" s="101">
        <v>115</v>
      </c>
      <c r="H10" s="101">
        <v>120</v>
      </c>
      <c r="I10" s="101">
        <v>125</v>
      </c>
      <c r="J10" s="101">
        <v>130</v>
      </c>
      <c r="K10" s="101">
        <v>132</v>
      </c>
      <c r="L10" s="101">
        <v>135</v>
      </c>
      <c r="M10" s="102">
        <v>90</v>
      </c>
      <c r="N10" s="102">
        <v>100</v>
      </c>
      <c r="O10" s="102">
        <v>110</v>
      </c>
      <c r="P10" s="102">
        <v>120</v>
      </c>
      <c r="Q10" s="102">
        <v>125</v>
      </c>
      <c r="R10" s="102">
        <v>130</v>
      </c>
      <c r="S10" s="102">
        <v>135</v>
      </c>
      <c r="T10" s="102">
        <v>140</v>
      </c>
      <c r="U10" s="102">
        <v>145</v>
      </c>
      <c r="V10" s="102">
        <v>150</v>
      </c>
      <c r="W10" s="104">
        <v>110</v>
      </c>
      <c r="X10" s="104">
        <v>120</v>
      </c>
      <c r="Y10" s="104">
        <v>138</v>
      </c>
      <c r="Z10" s="104">
        <v>145</v>
      </c>
      <c r="AA10" s="104">
        <v>155</v>
      </c>
      <c r="AB10" s="104">
        <v>162</v>
      </c>
      <c r="AC10" s="104">
        <v>167</v>
      </c>
      <c r="AD10" s="104">
        <v>172</v>
      </c>
      <c r="AE10" s="104">
        <v>175</v>
      </c>
      <c r="AF10" s="104">
        <v>180</v>
      </c>
      <c r="AG10" s="105">
        <v>125</v>
      </c>
      <c r="AH10" s="105">
        <v>140</v>
      </c>
      <c r="AI10" s="105">
        <v>155</v>
      </c>
      <c r="AJ10" s="105">
        <v>165</v>
      </c>
      <c r="AK10" s="105">
        <v>175</v>
      </c>
      <c r="AL10" s="105">
        <v>185</v>
      </c>
      <c r="AM10" s="105">
        <v>190</v>
      </c>
      <c r="AN10" s="105">
        <v>192</v>
      </c>
      <c r="AO10" s="105">
        <v>195</v>
      </c>
      <c r="AP10" s="105">
        <v>200</v>
      </c>
      <c r="AQ10" s="107">
        <v>130</v>
      </c>
      <c r="AR10" s="107">
        <v>150</v>
      </c>
      <c r="AS10" s="107">
        <v>170</v>
      </c>
      <c r="AT10" s="107">
        <v>190</v>
      </c>
      <c r="AU10" s="107">
        <v>200</v>
      </c>
      <c r="AV10" s="107">
        <v>210</v>
      </c>
      <c r="AW10" s="107">
        <v>220</v>
      </c>
      <c r="AX10" s="107">
        <v>225</v>
      </c>
      <c r="AY10" s="107">
        <v>230</v>
      </c>
      <c r="AZ10" s="107">
        <v>235</v>
      </c>
      <c r="BA10" s="110">
        <v>140</v>
      </c>
      <c r="BB10" s="110">
        <v>170</v>
      </c>
      <c r="BC10" s="110">
        <v>190</v>
      </c>
      <c r="BD10" s="110">
        <v>210</v>
      </c>
      <c r="BE10" s="110">
        <v>220</v>
      </c>
      <c r="BF10" s="110">
        <v>230</v>
      </c>
      <c r="BG10" s="110">
        <v>240</v>
      </c>
      <c r="BH10" s="110">
        <v>250</v>
      </c>
      <c r="BI10" s="110">
        <v>255</v>
      </c>
      <c r="BJ10" s="110">
        <v>260</v>
      </c>
      <c r="BK10" s="113">
        <v>190</v>
      </c>
      <c r="BL10" s="113">
        <v>210</v>
      </c>
      <c r="BM10" s="113">
        <v>240</v>
      </c>
      <c r="BN10" s="113">
        <v>250</v>
      </c>
      <c r="BO10" s="113">
        <v>270</v>
      </c>
      <c r="BP10" s="113">
        <v>285</v>
      </c>
      <c r="BQ10" s="113">
        <v>290</v>
      </c>
      <c r="BR10" s="113">
        <v>300</v>
      </c>
      <c r="BS10" s="113">
        <v>305</v>
      </c>
      <c r="BT10" s="113">
        <v>310</v>
      </c>
      <c r="BU10" s="111">
        <v>210</v>
      </c>
      <c r="BV10" s="111">
        <v>235</v>
      </c>
      <c r="BW10" s="111">
        <v>260</v>
      </c>
      <c r="BX10" s="111">
        <v>280</v>
      </c>
      <c r="BY10" s="111">
        <v>295</v>
      </c>
      <c r="BZ10" s="111">
        <v>310</v>
      </c>
      <c r="CA10" s="111">
        <v>320</v>
      </c>
      <c r="CB10" s="111">
        <v>330</v>
      </c>
      <c r="CC10" s="111">
        <v>335</v>
      </c>
      <c r="CD10" s="111">
        <v>340</v>
      </c>
    </row>
    <row r="11" spans="1:82" x14ac:dyDescent="0.2">
      <c r="B11" s="103" t="s">
        <v>32</v>
      </c>
      <c r="C11" s="101">
        <v>90</v>
      </c>
      <c r="D11" s="101">
        <v>105</v>
      </c>
      <c r="E11" s="101">
        <v>115</v>
      </c>
      <c r="F11" s="101">
        <v>125</v>
      </c>
      <c r="G11" s="101">
        <v>130</v>
      </c>
      <c r="H11" s="101">
        <v>135</v>
      </c>
      <c r="I11" s="101">
        <v>140</v>
      </c>
      <c r="J11" s="101">
        <v>145</v>
      </c>
      <c r="K11" s="101">
        <v>147</v>
      </c>
      <c r="L11" s="101">
        <v>150</v>
      </c>
      <c r="M11" s="102">
        <v>105</v>
      </c>
      <c r="N11" s="102">
        <v>115</v>
      </c>
      <c r="O11" s="102">
        <v>125</v>
      </c>
      <c r="P11" s="102">
        <v>135</v>
      </c>
      <c r="Q11" s="102">
        <v>140</v>
      </c>
      <c r="R11" s="102">
        <v>145</v>
      </c>
      <c r="S11" s="102">
        <v>150</v>
      </c>
      <c r="T11" s="102">
        <v>160</v>
      </c>
      <c r="U11" s="102">
        <v>165</v>
      </c>
      <c r="V11" s="102">
        <v>170</v>
      </c>
      <c r="W11" s="104">
        <v>130</v>
      </c>
      <c r="X11" s="104">
        <v>140</v>
      </c>
      <c r="Y11" s="104">
        <v>160</v>
      </c>
      <c r="Z11" s="104">
        <v>165</v>
      </c>
      <c r="AA11" s="104">
        <v>175</v>
      </c>
      <c r="AB11" s="104">
        <v>182</v>
      </c>
      <c r="AC11" s="104">
        <v>187</v>
      </c>
      <c r="AD11" s="104">
        <v>192</v>
      </c>
      <c r="AE11" s="104">
        <v>195</v>
      </c>
      <c r="AF11" s="104">
        <v>200</v>
      </c>
      <c r="AG11" s="105">
        <v>145</v>
      </c>
      <c r="AH11" s="105">
        <v>160</v>
      </c>
      <c r="AI11" s="105">
        <v>175</v>
      </c>
      <c r="AJ11" s="105">
        <v>185</v>
      </c>
      <c r="AK11" s="105">
        <v>195</v>
      </c>
      <c r="AL11" s="105">
        <v>205</v>
      </c>
      <c r="AM11" s="105">
        <v>210</v>
      </c>
      <c r="AN11" s="105">
        <v>212</v>
      </c>
      <c r="AO11" s="105">
        <v>215</v>
      </c>
      <c r="AP11" s="105">
        <v>220</v>
      </c>
      <c r="AQ11" s="107">
        <v>145</v>
      </c>
      <c r="AR11" s="107">
        <v>170</v>
      </c>
      <c r="AS11" s="107">
        <v>190</v>
      </c>
      <c r="AT11" s="107">
        <v>210</v>
      </c>
      <c r="AU11" s="107">
        <v>220</v>
      </c>
      <c r="AV11" s="107">
        <v>230</v>
      </c>
      <c r="AW11" s="107">
        <v>240</v>
      </c>
      <c r="AX11" s="107">
        <v>245</v>
      </c>
      <c r="AY11" s="107">
        <v>250</v>
      </c>
      <c r="AZ11" s="107">
        <v>255</v>
      </c>
      <c r="BA11" s="110">
        <v>155</v>
      </c>
      <c r="BB11" s="110">
        <v>190</v>
      </c>
      <c r="BC11" s="110">
        <v>210</v>
      </c>
      <c r="BD11" s="110">
        <v>230</v>
      </c>
      <c r="BE11" s="110">
        <v>240</v>
      </c>
      <c r="BF11" s="110">
        <v>260</v>
      </c>
      <c r="BG11" s="110">
        <v>270</v>
      </c>
      <c r="BH11" s="110">
        <v>280</v>
      </c>
      <c r="BI11" s="110">
        <v>285</v>
      </c>
      <c r="BJ11" s="110">
        <v>290</v>
      </c>
      <c r="BK11" s="113">
        <v>210</v>
      </c>
      <c r="BL11" s="113">
        <v>230</v>
      </c>
      <c r="BM11" s="113">
        <v>260</v>
      </c>
      <c r="BN11" s="113">
        <v>275</v>
      </c>
      <c r="BO11" s="113">
        <v>295</v>
      </c>
      <c r="BP11" s="113">
        <v>310</v>
      </c>
      <c r="BQ11" s="113">
        <v>315</v>
      </c>
      <c r="BR11" s="113">
        <v>325</v>
      </c>
      <c r="BS11" s="113">
        <v>330</v>
      </c>
      <c r="BT11" s="113">
        <v>335</v>
      </c>
      <c r="BU11" s="111">
        <v>230</v>
      </c>
      <c r="BV11" s="111">
        <v>260</v>
      </c>
      <c r="BW11" s="111">
        <v>280</v>
      </c>
      <c r="BX11" s="111">
        <v>300</v>
      </c>
      <c r="BY11" s="111">
        <v>320</v>
      </c>
      <c r="BZ11" s="111">
        <v>330</v>
      </c>
      <c r="CA11" s="111">
        <v>340</v>
      </c>
      <c r="CB11" s="111">
        <v>350</v>
      </c>
      <c r="CC11" s="111">
        <v>360</v>
      </c>
      <c r="CD11" s="111">
        <v>365</v>
      </c>
    </row>
    <row r="12" spans="1:82" x14ac:dyDescent="0.2">
      <c r="B12" s="103" t="s">
        <v>33</v>
      </c>
      <c r="C12" s="105">
        <v>175</v>
      </c>
      <c r="D12" s="105">
        <v>175</v>
      </c>
      <c r="E12" s="105">
        <v>175</v>
      </c>
      <c r="F12" s="105">
        <v>190</v>
      </c>
      <c r="G12" s="105">
        <v>200</v>
      </c>
      <c r="H12" s="105">
        <v>210</v>
      </c>
      <c r="I12" s="105">
        <v>225</v>
      </c>
      <c r="J12" s="105">
        <v>225</v>
      </c>
      <c r="K12" s="105">
        <v>230</v>
      </c>
      <c r="L12" s="105">
        <v>230</v>
      </c>
      <c r="M12" s="105">
        <v>175</v>
      </c>
      <c r="N12" s="105">
        <v>175</v>
      </c>
      <c r="O12" s="105">
        <v>175</v>
      </c>
      <c r="P12" s="105">
        <v>190</v>
      </c>
      <c r="Q12" s="105">
        <v>200</v>
      </c>
      <c r="R12" s="105">
        <v>210</v>
      </c>
      <c r="S12" s="105">
        <v>225</v>
      </c>
      <c r="T12" s="105">
        <v>225</v>
      </c>
      <c r="U12" s="105">
        <v>230</v>
      </c>
      <c r="V12" s="105">
        <v>230</v>
      </c>
      <c r="W12" s="105">
        <v>175</v>
      </c>
      <c r="X12" s="105">
        <v>175</v>
      </c>
      <c r="Y12" s="105">
        <v>190</v>
      </c>
      <c r="Z12" s="105">
        <v>200</v>
      </c>
      <c r="AA12" s="105">
        <v>210</v>
      </c>
      <c r="AB12" s="105">
        <v>225</v>
      </c>
      <c r="AC12" s="105">
        <v>225</v>
      </c>
      <c r="AD12" s="105">
        <v>230</v>
      </c>
      <c r="AE12" s="105">
        <v>230</v>
      </c>
      <c r="AF12" s="105">
        <v>235</v>
      </c>
      <c r="AG12" s="105">
        <v>175</v>
      </c>
      <c r="AH12" s="105">
        <v>175</v>
      </c>
      <c r="AI12" s="105">
        <v>190</v>
      </c>
      <c r="AJ12" s="105">
        <v>200</v>
      </c>
      <c r="AK12" s="105">
        <v>210</v>
      </c>
      <c r="AL12" s="105">
        <v>225</v>
      </c>
      <c r="AM12" s="105">
        <v>225</v>
      </c>
      <c r="AN12" s="105">
        <v>230</v>
      </c>
      <c r="AO12" s="105">
        <v>230</v>
      </c>
      <c r="AP12" s="105">
        <v>235</v>
      </c>
      <c r="AQ12" s="108">
        <v>275</v>
      </c>
      <c r="AR12" s="108">
        <v>275</v>
      </c>
      <c r="AS12" s="108">
        <v>275</v>
      </c>
      <c r="AT12" s="108">
        <v>295</v>
      </c>
      <c r="AU12" s="108">
        <v>315</v>
      </c>
      <c r="AV12" s="108">
        <v>335</v>
      </c>
      <c r="AW12" s="108">
        <v>360</v>
      </c>
      <c r="AX12" s="108">
        <v>360</v>
      </c>
      <c r="AY12" s="108">
        <v>380</v>
      </c>
      <c r="AZ12" s="108">
        <v>380</v>
      </c>
      <c r="BA12" s="108">
        <v>275</v>
      </c>
      <c r="BB12" s="108">
        <v>275</v>
      </c>
      <c r="BC12" s="108">
        <v>275</v>
      </c>
      <c r="BD12" s="108">
        <v>295</v>
      </c>
      <c r="BE12" s="108">
        <v>315</v>
      </c>
      <c r="BF12" s="108">
        <v>335</v>
      </c>
      <c r="BG12" s="108">
        <v>360</v>
      </c>
      <c r="BH12" s="108">
        <v>360</v>
      </c>
      <c r="BI12" s="108">
        <v>380</v>
      </c>
      <c r="BJ12" s="108">
        <v>380</v>
      </c>
      <c r="BK12" s="111">
        <v>275</v>
      </c>
      <c r="BL12" s="111">
        <v>275</v>
      </c>
      <c r="BM12" s="111">
        <v>295</v>
      </c>
      <c r="BN12" s="111">
        <v>315</v>
      </c>
      <c r="BO12" s="111">
        <v>335</v>
      </c>
      <c r="BP12" s="111">
        <v>360</v>
      </c>
      <c r="BQ12" s="111">
        <v>360</v>
      </c>
      <c r="BR12" s="111">
        <v>380</v>
      </c>
      <c r="BS12" s="111">
        <v>380</v>
      </c>
      <c r="BT12" s="111">
        <v>385</v>
      </c>
      <c r="BU12" s="111">
        <v>275</v>
      </c>
      <c r="BV12" s="111">
        <v>275</v>
      </c>
      <c r="BW12" s="111">
        <v>295</v>
      </c>
      <c r="BX12" s="111">
        <v>315</v>
      </c>
      <c r="BY12" s="111">
        <v>335</v>
      </c>
      <c r="BZ12" s="111">
        <v>360</v>
      </c>
      <c r="CA12" s="111">
        <v>360</v>
      </c>
      <c r="CB12" s="111">
        <v>380</v>
      </c>
      <c r="CC12" s="111">
        <v>380</v>
      </c>
      <c r="CD12" s="111">
        <v>385</v>
      </c>
    </row>
    <row r="13" spans="1:82" s="75" customFormat="1" x14ac:dyDescent="0.2"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82" s="75" customFormat="1" x14ac:dyDescent="0.2">
      <c r="BG14" s="76"/>
      <c r="BH14" s="76"/>
      <c r="BI14" s="76"/>
      <c r="BJ14" s="76"/>
      <c r="BK14" s="76"/>
      <c r="BL14" s="76"/>
      <c r="BM14" s="76"/>
      <c r="BN14" s="76"/>
    </row>
    <row r="15" spans="1:82" x14ac:dyDescent="0.2">
      <c r="B15" t="s">
        <v>34</v>
      </c>
      <c r="C15" s="145" t="s">
        <v>35</v>
      </c>
      <c r="D15" s="145" t="s">
        <v>35</v>
      </c>
      <c r="E15" s="145" t="s">
        <v>36</v>
      </c>
      <c r="F15" s="145" t="s">
        <v>37</v>
      </c>
      <c r="G15" s="32"/>
      <c r="H15" s="33" t="s">
        <v>34</v>
      </c>
      <c r="I15" s="146" t="s">
        <v>38</v>
      </c>
      <c r="J15" s="146" t="s">
        <v>38</v>
      </c>
      <c r="K15" s="146" t="s">
        <v>36</v>
      </c>
      <c r="L15" s="146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45"/>
      <c r="BU15" s="75"/>
    </row>
    <row r="16" spans="1:82" x14ac:dyDescent="0.2">
      <c r="A16" s="70">
        <v>10</v>
      </c>
      <c r="B16" s="34" t="s">
        <v>39</v>
      </c>
      <c r="C16" s="100" t="s">
        <v>60</v>
      </c>
      <c r="D16" s="100" t="s">
        <v>70</v>
      </c>
      <c r="E16" s="100" t="s">
        <v>80</v>
      </c>
      <c r="F16" s="100" t="s">
        <v>90</v>
      </c>
      <c r="G16" s="71">
        <v>10</v>
      </c>
      <c r="H16" s="35" t="s">
        <v>39</v>
      </c>
      <c r="I16" s="147" t="s">
        <v>100</v>
      </c>
      <c r="J16" s="147" t="s">
        <v>110</v>
      </c>
      <c r="K16" s="147" t="s">
        <v>120</v>
      </c>
      <c r="L16" s="147" t="s">
        <v>130</v>
      </c>
      <c r="M16" s="33"/>
      <c r="R16" s="36"/>
      <c r="S16" s="36"/>
      <c r="T16" s="33"/>
      <c r="U16" s="33"/>
      <c r="BU16" s="75"/>
    </row>
    <row r="17" spans="1:73" x14ac:dyDescent="0.2">
      <c r="A17" s="70">
        <v>35.01</v>
      </c>
      <c r="B17" s="34" t="s">
        <v>39</v>
      </c>
      <c r="C17" s="100" t="s">
        <v>60</v>
      </c>
      <c r="D17" s="100" t="s">
        <v>70</v>
      </c>
      <c r="E17" s="100" t="s">
        <v>80</v>
      </c>
      <c r="F17" s="100" t="s">
        <v>90</v>
      </c>
      <c r="G17" s="32">
        <v>35.01</v>
      </c>
      <c r="H17" s="35" t="s">
        <v>39</v>
      </c>
      <c r="I17" s="147" t="s">
        <v>100</v>
      </c>
      <c r="J17" s="147" t="s">
        <v>110</v>
      </c>
      <c r="K17" s="147" t="s">
        <v>120</v>
      </c>
      <c r="L17" s="147" t="s">
        <v>130</v>
      </c>
      <c r="M17" s="33"/>
      <c r="N17" s="147"/>
      <c r="O17" s="147"/>
      <c r="R17" s="36"/>
      <c r="S17" s="36"/>
      <c r="T17" s="33"/>
      <c r="U17" s="33"/>
      <c r="AV17" s="31"/>
      <c r="AW17" s="31"/>
      <c r="BG17" s="145"/>
      <c r="BS17" s="31"/>
      <c r="BT17" s="100"/>
      <c r="BU17" s="75"/>
    </row>
    <row r="18" spans="1:73" x14ac:dyDescent="0.2">
      <c r="A18" s="70">
        <v>40.01</v>
      </c>
      <c r="B18" s="34" t="s">
        <v>39</v>
      </c>
      <c r="C18" s="100" t="s">
        <v>60</v>
      </c>
      <c r="D18" s="100" t="s">
        <v>70</v>
      </c>
      <c r="E18" s="100" t="s">
        <v>80</v>
      </c>
      <c r="F18" s="100" t="s">
        <v>90</v>
      </c>
      <c r="G18" s="37">
        <v>40.01</v>
      </c>
      <c r="H18" s="35" t="s">
        <v>39</v>
      </c>
      <c r="I18" s="147" t="s">
        <v>101</v>
      </c>
      <c r="J18" s="147" t="s">
        <v>111</v>
      </c>
      <c r="K18" s="147" t="s">
        <v>120</v>
      </c>
      <c r="L18" s="147" t="s">
        <v>130</v>
      </c>
      <c r="M18" s="33"/>
      <c r="R18" s="36"/>
      <c r="S18" s="36"/>
      <c r="T18" s="33"/>
      <c r="U18" s="33"/>
      <c r="AV18" s="31"/>
      <c r="AW18" s="31"/>
      <c r="BS18" s="31"/>
      <c r="BT18" s="100"/>
      <c r="BU18" s="75"/>
    </row>
    <row r="19" spans="1:73" x14ac:dyDescent="0.2">
      <c r="A19" s="70">
        <v>45.01</v>
      </c>
      <c r="B19" s="34" t="s">
        <v>39</v>
      </c>
      <c r="C19" s="100" t="s">
        <v>60</v>
      </c>
      <c r="D19" s="100" t="s">
        <v>70</v>
      </c>
      <c r="E19" s="100" t="s">
        <v>80</v>
      </c>
      <c r="F19" s="100" t="s">
        <v>90</v>
      </c>
      <c r="G19" s="38">
        <v>45.01</v>
      </c>
      <c r="H19" s="35" t="s">
        <v>39</v>
      </c>
      <c r="I19" s="147" t="s">
        <v>102</v>
      </c>
      <c r="J19" s="147" t="s">
        <v>119</v>
      </c>
      <c r="K19" s="147" t="s">
        <v>121</v>
      </c>
      <c r="L19" s="147" t="s">
        <v>131</v>
      </c>
      <c r="M19" s="39"/>
      <c r="R19" s="36"/>
      <c r="S19" s="36"/>
      <c r="T19" s="39"/>
      <c r="U19" s="39"/>
      <c r="AV19" s="31"/>
      <c r="AW19" s="31"/>
      <c r="BG19" s="145"/>
      <c r="BS19" s="31"/>
      <c r="BT19" s="100"/>
      <c r="BU19" s="75"/>
    </row>
    <row r="20" spans="1:73" x14ac:dyDescent="0.2">
      <c r="A20" s="70">
        <v>49.01</v>
      </c>
      <c r="B20" s="34" t="s">
        <v>39</v>
      </c>
      <c r="C20" s="100" t="s">
        <v>61</v>
      </c>
      <c r="D20" s="100" t="s">
        <v>71</v>
      </c>
      <c r="E20" s="100" t="s">
        <v>80</v>
      </c>
      <c r="F20" s="100" t="s">
        <v>90</v>
      </c>
      <c r="G20" s="38">
        <v>49.01</v>
      </c>
      <c r="H20" s="35" t="s">
        <v>39</v>
      </c>
      <c r="I20" s="147" t="s">
        <v>112</v>
      </c>
      <c r="J20" s="147" t="s">
        <v>103</v>
      </c>
      <c r="K20" s="147" t="s">
        <v>122</v>
      </c>
      <c r="L20" s="147" t="s">
        <v>132</v>
      </c>
      <c r="M20" s="39"/>
      <c r="R20" s="36"/>
      <c r="S20" s="36"/>
      <c r="T20" s="39"/>
      <c r="U20" s="39"/>
      <c r="BS20" s="31"/>
      <c r="BT20" s="100"/>
      <c r="BU20" s="75"/>
    </row>
    <row r="21" spans="1:73" x14ac:dyDescent="0.2">
      <c r="A21" s="70">
        <v>55.01</v>
      </c>
      <c r="B21" s="34" t="s">
        <v>39</v>
      </c>
      <c r="C21" s="100" t="s">
        <v>62</v>
      </c>
      <c r="D21" s="100" t="s">
        <v>72</v>
      </c>
      <c r="E21" s="100" t="s">
        <v>81</v>
      </c>
      <c r="F21" s="100" t="s">
        <v>91</v>
      </c>
      <c r="G21" s="38">
        <v>55.01</v>
      </c>
      <c r="H21" s="35" t="s">
        <v>39</v>
      </c>
      <c r="I21" s="148" t="s">
        <v>104</v>
      </c>
      <c r="J21" s="148" t="s">
        <v>113</v>
      </c>
      <c r="K21" s="148" t="s">
        <v>123</v>
      </c>
      <c r="L21" s="148" t="s">
        <v>133</v>
      </c>
      <c r="M21" s="39"/>
      <c r="R21" s="40"/>
      <c r="S21" s="40"/>
      <c r="T21" s="39"/>
      <c r="U21" s="39"/>
      <c r="BG21" s="145"/>
      <c r="BT21" s="100"/>
      <c r="BU21" s="75"/>
    </row>
    <row r="22" spans="1:73" x14ac:dyDescent="0.2">
      <c r="A22" s="70">
        <v>61.01</v>
      </c>
      <c r="B22" s="34" t="s">
        <v>39</v>
      </c>
      <c r="C22" s="100" t="s">
        <v>63</v>
      </c>
      <c r="D22" s="100" t="s">
        <v>73</v>
      </c>
      <c r="E22" s="100" t="s">
        <v>82</v>
      </c>
      <c r="F22" s="100" t="s">
        <v>92</v>
      </c>
      <c r="G22" s="38">
        <v>59.01</v>
      </c>
      <c r="H22" s="35" t="s">
        <v>39</v>
      </c>
      <c r="I22" s="148" t="s">
        <v>105</v>
      </c>
      <c r="J22" s="148" t="s">
        <v>114</v>
      </c>
      <c r="K22" s="148" t="s">
        <v>124</v>
      </c>
      <c r="L22" s="148" t="s">
        <v>134</v>
      </c>
      <c r="M22" s="39"/>
      <c r="R22" s="40"/>
      <c r="S22" s="40"/>
      <c r="T22" s="39"/>
      <c r="U22" s="39"/>
      <c r="BU22" s="75"/>
    </row>
    <row r="23" spans="1:73" x14ac:dyDescent="0.2">
      <c r="A23" s="70">
        <v>67.010000000000005</v>
      </c>
      <c r="B23" s="34" t="s">
        <v>39</v>
      </c>
      <c r="C23" s="100" t="s">
        <v>64</v>
      </c>
      <c r="D23" s="100" t="s">
        <v>74</v>
      </c>
      <c r="E23" s="100" t="s">
        <v>83</v>
      </c>
      <c r="F23" s="100" t="s">
        <v>93</v>
      </c>
      <c r="G23" s="38">
        <v>64.010000000000005</v>
      </c>
      <c r="H23" s="35" t="s">
        <v>39</v>
      </c>
      <c r="I23" s="148" t="s">
        <v>106</v>
      </c>
      <c r="J23" s="148" t="s">
        <v>115</v>
      </c>
      <c r="K23" s="148" t="s">
        <v>125</v>
      </c>
      <c r="L23" s="148" t="s">
        <v>135</v>
      </c>
      <c r="M23" s="39"/>
      <c r="R23" s="40"/>
      <c r="S23" s="40"/>
      <c r="T23" s="39"/>
      <c r="U23" s="39"/>
      <c r="BG23" s="145"/>
    </row>
    <row r="24" spans="1:73" x14ac:dyDescent="0.2">
      <c r="A24" s="70">
        <v>73.010000000000005</v>
      </c>
      <c r="B24" s="34" t="s">
        <v>39</v>
      </c>
      <c r="C24" s="100" t="s">
        <v>65</v>
      </c>
      <c r="D24" s="100" t="s">
        <v>75</v>
      </c>
      <c r="E24" s="100" t="s">
        <v>84</v>
      </c>
      <c r="F24" s="100" t="s">
        <v>94</v>
      </c>
      <c r="G24" s="38">
        <v>71.010000000000005</v>
      </c>
      <c r="H24" s="35" t="s">
        <v>39</v>
      </c>
      <c r="I24" s="148" t="s">
        <v>107</v>
      </c>
      <c r="J24" s="148" t="s">
        <v>116</v>
      </c>
      <c r="K24" s="148" t="s">
        <v>126</v>
      </c>
      <c r="L24" s="148" t="s">
        <v>136</v>
      </c>
      <c r="M24" s="39"/>
      <c r="R24" s="40"/>
      <c r="S24" s="40"/>
      <c r="T24" s="39"/>
      <c r="U24" s="39"/>
    </row>
    <row r="25" spans="1:73" x14ac:dyDescent="0.2">
      <c r="A25" s="70">
        <v>81.010000000000005</v>
      </c>
      <c r="B25" s="34" t="s">
        <v>39</v>
      </c>
      <c r="C25" s="100" t="s">
        <v>66</v>
      </c>
      <c r="D25" s="100" t="s">
        <v>76</v>
      </c>
      <c r="E25" s="100" t="s">
        <v>85</v>
      </c>
      <c r="F25" s="100" t="s">
        <v>95</v>
      </c>
      <c r="G25" s="38">
        <v>76.010000000000005</v>
      </c>
      <c r="H25" s="35" t="s">
        <v>39</v>
      </c>
      <c r="I25" s="148" t="s">
        <v>108</v>
      </c>
      <c r="J25" s="148" t="s">
        <v>117</v>
      </c>
      <c r="K25" s="148" t="s">
        <v>127</v>
      </c>
      <c r="L25" s="148" t="s">
        <v>137</v>
      </c>
      <c r="M25" s="39"/>
      <c r="R25" s="40"/>
      <c r="S25" s="40"/>
      <c r="T25" s="39"/>
      <c r="U25" s="39"/>
      <c r="BG25" s="145"/>
    </row>
    <row r="26" spans="1:73" x14ac:dyDescent="0.2">
      <c r="A26" s="70">
        <v>89.01</v>
      </c>
      <c r="B26" s="34" t="s">
        <v>39</v>
      </c>
      <c r="C26" s="100" t="s">
        <v>67</v>
      </c>
      <c r="D26" s="100" t="s">
        <v>77</v>
      </c>
      <c r="E26" s="100" t="s">
        <v>86</v>
      </c>
      <c r="F26" s="100" t="s">
        <v>96</v>
      </c>
      <c r="G26" s="38">
        <v>81.010000000000005</v>
      </c>
      <c r="H26" s="35" t="s">
        <v>39</v>
      </c>
      <c r="I26" s="148" t="s">
        <v>109</v>
      </c>
      <c r="J26" s="148" t="s">
        <v>118</v>
      </c>
      <c r="K26" s="148" t="s">
        <v>128</v>
      </c>
      <c r="L26" s="148" t="s">
        <v>138</v>
      </c>
      <c r="M26" s="39"/>
      <c r="R26" s="40"/>
      <c r="S26" s="40"/>
      <c r="T26" s="39"/>
      <c r="U26" s="39"/>
    </row>
    <row r="27" spans="1:73" x14ac:dyDescent="0.2">
      <c r="A27" s="70">
        <v>96.01</v>
      </c>
      <c r="B27" s="34" t="s">
        <v>39</v>
      </c>
      <c r="C27" s="100" t="s">
        <v>68</v>
      </c>
      <c r="D27" s="100" t="s">
        <v>78</v>
      </c>
      <c r="E27" s="100" t="s">
        <v>87</v>
      </c>
      <c r="F27" s="100" t="s">
        <v>97</v>
      </c>
      <c r="G27" s="38">
        <v>87.01</v>
      </c>
      <c r="H27" s="35" t="s">
        <v>39</v>
      </c>
      <c r="I27" s="148" t="s">
        <v>109</v>
      </c>
      <c r="J27" s="148" t="s">
        <v>118</v>
      </c>
      <c r="K27" s="148" t="s">
        <v>129</v>
      </c>
      <c r="L27" s="148" t="s">
        <v>139</v>
      </c>
      <c r="M27" s="39"/>
      <c r="R27" s="40"/>
      <c r="S27" s="40"/>
      <c r="T27" s="39"/>
      <c r="U27" s="39"/>
      <c r="BG27" s="145"/>
    </row>
    <row r="28" spans="1:73" x14ac:dyDescent="0.2">
      <c r="A28" s="70">
        <v>102.01</v>
      </c>
      <c r="B28" s="34" t="s">
        <v>39</v>
      </c>
      <c r="C28" s="100" t="s">
        <v>69</v>
      </c>
      <c r="D28" s="100" t="s">
        <v>79</v>
      </c>
      <c r="E28" s="100" t="s">
        <v>88</v>
      </c>
      <c r="F28" s="100" t="s">
        <v>98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70">
        <v>109.1</v>
      </c>
      <c r="B29" s="34" t="s">
        <v>39</v>
      </c>
      <c r="C29" s="100" t="s">
        <v>69</v>
      </c>
      <c r="D29" s="100" t="s">
        <v>79</v>
      </c>
      <c r="E29" s="100" t="s">
        <v>89</v>
      </c>
      <c r="F29" s="100" t="s">
        <v>99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45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145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145"/>
    </row>
    <row r="35" spans="13:59" x14ac:dyDescent="0.2">
      <c r="BG35" s="145"/>
    </row>
    <row r="37" spans="13:59" x14ac:dyDescent="0.2">
      <c r="BG37" s="14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2018-08-18T08:00:43Z</dcterms:modified>
</cp:coreProperties>
</file>