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11760"/>
  </bookViews>
  <sheets>
    <sheet name="INDIVIDUEL" sheetId="3" r:id="rId1"/>
    <sheet name="Masterf" sheetId="5" state="hidden" r:id="rId2"/>
    <sheet name="Masterh" sheetId="6" state="hidden" r:id="rId3"/>
  </sheets>
  <definedNames>
    <definedName name="_xlnm.Print_Area" localSheetId="0">INDIVIDUEL!$A$1:$X$34</definedName>
  </definedNames>
  <calcPr calcId="145621"/>
</workbook>
</file>

<file path=xl/calcChain.xml><?xml version="1.0" encoding="utf-8"?>
<calcChain xmlns="http://schemas.openxmlformats.org/spreadsheetml/2006/main">
  <c r="AN10" i="3" l="1"/>
  <c r="AO10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J12" i="3"/>
  <c r="AL12" i="3" s="1"/>
  <c r="AJ13" i="3"/>
  <c r="AL13" i="3" s="1"/>
  <c r="AJ14" i="3"/>
  <c r="AL14" i="3" s="1"/>
  <c r="AJ15" i="3"/>
  <c r="AL15" i="3" s="1"/>
  <c r="AJ16" i="3"/>
  <c r="AL16" i="3" s="1"/>
  <c r="AJ17" i="3"/>
  <c r="AL17" i="3" s="1"/>
  <c r="AJ18" i="3"/>
  <c r="AL18" i="3" s="1"/>
  <c r="AJ19" i="3"/>
  <c r="AL19" i="3" s="1"/>
  <c r="AJ20" i="3"/>
  <c r="AL20" i="3" s="1"/>
  <c r="AJ21" i="3"/>
  <c r="AL21" i="3" s="1"/>
  <c r="AJ22" i="3"/>
  <c r="AL22" i="3" s="1"/>
  <c r="AJ23" i="3"/>
  <c r="AL23" i="3" s="1"/>
  <c r="AJ24" i="3"/>
  <c r="AL24" i="3" s="1"/>
  <c r="X12" i="3" l="1"/>
  <c r="X13" i="3"/>
  <c r="X14" i="3"/>
  <c r="X15" i="3"/>
  <c r="X16" i="3"/>
  <c r="X17" i="3"/>
  <c r="X18" i="3"/>
  <c r="X19" i="3"/>
  <c r="X20" i="3"/>
  <c r="X21" i="3"/>
  <c r="X22" i="3"/>
  <c r="X23" i="3"/>
  <c r="X24" i="3"/>
  <c r="V11" i="3" l="1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V23" i="3"/>
  <c r="W23" i="3"/>
  <c r="V24" i="3"/>
  <c r="W24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O7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T11" i="3" l="1"/>
  <c r="W11" i="3" s="1"/>
  <c r="X11" i="3" s="1"/>
  <c r="T10" i="3"/>
  <c r="T9" i="3"/>
  <c r="W9" i="3" s="1"/>
  <c r="X9" i="3" s="1"/>
  <c r="AN8" i="3"/>
  <c r="AO8" i="3"/>
  <c r="V8" i="3" s="1"/>
  <c r="AN9" i="3"/>
  <c r="V9" i="3" s="1"/>
  <c r="AO9" i="3"/>
  <c r="V10" i="3"/>
  <c r="AN11" i="3"/>
  <c r="AO11" i="3"/>
  <c r="AN12" i="3"/>
  <c r="AO12" i="3"/>
  <c r="AN13" i="3"/>
  <c r="AO13" i="3"/>
  <c r="AN14" i="3"/>
  <c r="AO14" i="3"/>
  <c r="AN15" i="3"/>
  <c r="AO15" i="3"/>
  <c r="AN16" i="3"/>
  <c r="AO16" i="3"/>
  <c r="AN17" i="3"/>
  <c r="AO17" i="3"/>
  <c r="AN18" i="3"/>
  <c r="AO18" i="3"/>
  <c r="AN19" i="3"/>
  <c r="AO19" i="3"/>
  <c r="AN20" i="3"/>
  <c r="AO20" i="3"/>
  <c r="AN21" i="3"/>
  <c r="AO21" i="3"/>
  <c r="AN22" i="3"/>
  <c r="AO22" i="3"/>
  <c r="AN23" i="3"/>
  <c r="AO23" i="3"/>
  <c r="AN24" i="3"/>
  <c r="AO24" i="3"/>
  <c r="AN7" i="3"/>
  <c r="AO7" i="3"/>
  <c r="AB10" i="3" l="1"/>
  <c r="AF10" i="3"/>
  <c r="AC10" i="3"/>
  <c r="AG10" i="3"/>
  <c r="AD10" i="3"/>
  <c r="AH10" i="3"/>
  <c r="AE10" i="3"/>
  <c r="AI10" i="3"/>
  <c r="W10" i="3"/>
  <c r="X10" i="3" s="1"/>
  <c r="V7" i="3"/>
  <c r="AM10" i="3" l="1"/>
  <c r="AJ10" i="3"/>
  <c r="AL10" i="3" s="1"/>
  <c r="S8" i="3"/>
  <c r="T8" i="3" s="1"/>
  <c r="W8" i="3" s="1"/>
  <c r="X8" i="3" s="1"/>
  <c r="AB21" i="3" l="1"/>
  <c r="AD21" i="3"/>
  <c r="AC21" i="3"/>
  <c r="AI21" i="3"/>
  <c r="AE21" i="3"/>
  <c r="AF21" i="3"/>
  <c r="AH21" i="3"/>
  <c r="AG21" i="3"/>
  <c r="AC17" i="3"/>
  <c r="AB17" i="3"/>
  <c r="AD17" i="3"/>
  <c r="AG17" i="3"/>
  <c r="AE17" i="3"/>
  <c r="AF17" i="3"/>
  <c r="AH17" i="3"/>
  <c r="AI17" i="3"/>
  <c r="AB13" i="3"/>
  <c r="AD13" i="3"/>
  <c r="AI13" i="3"/>
  <c r="AC13" i="3"/>
  <c r="AF13" i="3"/>
  <c r="AH13" i="3"/>
  <c r="AG13" i="3"/>
  <c r="AE13" i="3"/>
  <c r="AE22" i="3"/>
  <c r="AI22" i="3"/>
  <c r="AF22" i="3"/>
  <c r="AH22" i="3"/>
  <c r="AB22" i="3"/>
  <c r="AG22" i="3"/>
  <c r="AD22" i="3"/>
  <c r="AC22" i="3"/>
  <c r="AE18" i="3"/>
  <c r="AF18" i="3"/>
  <c r="AH18" i="3"/>
  <c r="AB18" i="3"/>
  <c r="AG18" i="3"/>
  <c r="AI18" i="3"/>
  <c r="AD18" i="3"/>
  <c r="AC18" i="3"/>
  <c r="AE14" i="3"/>
  <c r="AF14" i="3"/>
  <c r="AH14" i="3"/>
  <c r="AI14" i="3"/>
  <c r="AB14" i="3"/>
  <c r="AD14" i="3"/>
  <c r="AC14" i="3"/>
  <c r="AG14" i="3"/>
  <c r="AD9" i="3"/>
  <c r="AB9" i="3"/>
  <c r="AG9" i="3"/>
  <c r="AE9" i="3"/>
  <c r="AC9" i="3"/>
  <c r="AI9" i="3"/>
  <c r="AH9" i="3"/>
  <c r="AF9" i="3"/>
  <c r="AE23" i="3"/>
  <c r="AH23" i="3"/>
  <c r="AF23" i="3"/>
  <c r="AD23" i="3"/>
  <c r="AB23" i="3"/>
  <c r="AC23" i="3"/>
  <c r="AI23" i="3"/>
  <c r="AG23" i="3"/>
  <c r="AI19" i="3"/>
  <c r="AH19" i="3"/>
  <c r="AF19" i="3"/>
  <c r="AG19" i="3"/>
  <c r="AC19" i="3"/>
  <c r="AD19" i="3"/>
  <c r="AB19" i="3"/>
  <c r="AE19" i="3"/>
  <c r="AE15" i="3"/>
  <c r="AC15" i="3"/>
  <c r="AH15" i="3"/>
  <c r="AF15" i="3"/>
  <c r="AD15" i="3"/>
  <c r="AB15" i="3"/>
  <c r="AG15" i="3"/>
  <c r="AI15" i="3"/>
  <c r="AC11" i="3"/>
  <c r="AI11" i="3"/>
  <c r="AF11" i="3"/>
  <c r="AH11" i="3"/>
  <c r="AG11" i="3"/>
  <c r="AB11" i="3"/>
  <c r="AD11" i="3"/>
  <c r="AE11" i="3"/>
  <c r="AG20" i="3"/>
  <c r="AF20" i="3"/>
  <c r="AI20" i="3"/>
  <c r="AC20" i="3"/>
  <c r="AH20" i="3"/>
  <c r="AE20" i="3"/>
  <c r="AB20" i="3"/>
  <c r="AD20" i="3"/>
  <c r="AG16" i="3"/>
  <c r="AC16" i="3"/>
  <c r="AF16" i="3"/>
  <c r="AI16" i="3"/>
  <c r="AH16" i="3"/>
  <c r="AE16" i="3"/>
  <c r="AB16" i="3"/>
  <c r="AD16" i="3"/>
  <c r="AG12" i="3"/>
  <c r="AH12" i="3"/>
  <c r="AI12" i="3"/>
  <c r="AB12" i="3"/>
  <c r="AC12" i="3"/>
  <c r="AE12" i="3"/>
  <c r="AD12" i="3"/>
  <c r="AF12" i="3"/>
  <c r="AC24" i="3"/>
  <c r="S7" i="3"/>
  <c r="AJ11" i="3" l="1"/>
  <c r="AL11" i="3" s="1"/>
  <c r="AM11" i="3"/>
  <c r="AJ9" i="3"/>
  <c r="AL9" i="3" s="1"/>
  <c r="AM9" i="3"/>
  <c r="AF24" i="3"/>
  <c r="U15" i="3"/>
  <c r="AE24" i="3"/>
  <c r="U12" i="3"/>
  <c r="U18" i="3"/>
  <c r="U16" i="3"/>
  <c r="AH8" i="3"/>
  <c r="AI8" i="3"/>
  <c r="AB8" i="3"/>
  <c r="AC8" i="3"/>
  <c r="AD8" i="3"/>
  <c r="AE8" i="3"/>
  <c r="AG8" i="3"/>
  <c r="AF8" i="3"/>
  <c r="AD24" i="3"/>
  <c r="AG24" i="3"/>
  <c r="AH24" i="3"/>
  <c r="AI24" i="3"/>
  <c r="AB24" i="3"/>
  <c r="T7" i="3"/>
  <c r="AM8" i="3" l="1"/>
  <c r="AJ8" i="3"/>
  <c r="AL8" i="3" s="1"/>
  <c r="U11" i="3"/>
  <c r="U13" i="3"/>
  <c r="U21" i="3"/>
  <c r="U19" i="3"/>
  <c r="U9" i="3"/>
  <c r="U17" i="3"/>
  <c r="U23" i="3"/>
  <c r="U14" i="3"/>
  <c r="U22" i="3"/>
  <c r="U10" i="3"/>
  <c r="U20" i="3"/>
  <c r="AH7" i="3"/>
  <c r="AC7" i="3"/>
  <c r="AE7" i="3"/>
  <c r="AB7" i="3"/>
  <c r="AG7" i="3"/>
  <c r="AF7" i="3"/>
  <c r="AD7" i="3"/>
  <c r="AI7" i="3"/>
  <c r="W7" i="3"/>
  <c r="X7" i="3" s="1"/>
  <c r="U8" i="3" l="1"/>
  <c r="U24" i="3"/>
  <c r="AM7" i="3"/>
  <c r="AJ7" i="3"/>
  <c r="AL7" i="3" s="1"/>
  <c r="U7" i="3" l="1"/>
</calcChain>
</file>

<file path=xl/sharedStrings.xml><?xml version="1.0" encoding="utf-8"?>
<sst xmlns="http://schemas.openxmlformats.org/spreadsheetml/2006/main" count="710" uniqueCount="234">
  <si>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</si>
  <si>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</si>
  <si>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</si>
  <si>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</si>
  <si>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</si>
  <si>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</si>
  <si>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</si>
  <si>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</si>
  <si>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</si>
  <si>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</si>
  <si>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</si>
  <si>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</si>
  <si>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</si>
  <si>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</si>
  <si>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</si>
  <si>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</si>
  <si>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</si>
  <si>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</si>
  <si>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</si>
  <si>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</si>
  <si>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</si>
  <si>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</si>
  <si>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</si>
  <si>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</si>
  <si>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</si>
  <si>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REGIONAL</t>
  </si>
  <si>
    <t>INTERNATIONAL B</t>
  </si>
  <si>
    <t>INTERNATIONAL A</t>
  </si>
  <si>
    <t>OLYMPIQUE</t>
  </si>
  <si>
    <t xml:space="preserve"> </t>
  </si>
  <si>
    <t xml:space="preserve">DEB 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</si>
  <si>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</si>
  <si>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</si>
  <si>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</si>
  <si>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</si>
  <si>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</si>
  <si>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</si>
  <si>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</si>
  <si>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</si>
  <si>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</si>
  <si>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REGION</t>
  </si>
  <si>
    <t>France</t>
  </si>
  <si>
    <t>EUROPE</t>
  </si>
  <si>
    <t>MONDE</t>
  </si>
  <si>
    <t>V1 F35</t>
  </si>
  <si>
    <t>V2 F40</t>
  </si>
  <si>
    <t>V3 F45</t>
  </si>
  <si>
    <t>V4 F50</t>
  </si>
  <si>
    <t>V5 F55</t>
  </si>
  <si>
    <t>V6 F60</t>
  </si>
  <si>
    <t>V7 F65</t>
  </si>
  <si>
    <t>V8 F70+</t>
  </si>
  <si>
    <t>V1 H35</t>
  </si>
  <si>
    <t>V2 H40</t>
  </si>
  <si>
    <t>V3 H45</t>
  </si>
  <si>
    <t>V4 H50</t>
  </si>
  <si>
    <t>V5 H55</t>
  </si>
  <si>
    <t>V6 H60</t>
  </si>
  <si>
    <t>V7 H65</t>
  </si>
  <si>
    <t>V8 H70</t>
  </si>
  <si>
    <t>V9 H75</t>
  </si>
  <si>
    <t>V10 H80+</t>
  </si>
  <si>
    <t>FRANCE</t>
  </si>
  <si>
    <t>MON +</t>
  </si>
  <si>
    <t>EUR +</t>
  </si>
  <si>
    <t>FRA +</t>
  </si>
  <si>
    <t>COMPETITION MASTER</t>
  </si>
  <si>
    <t>F</t>
  </si>
  <si>
    <t>H</t>
  </si>
  <si>
    <t>W35 -48</t>
  </si>
  <si>
    <t>W40 -48</t>
  </si>
  <si>
    <t>W45 -48</t>
  </si>
  <si>
    <t>W50 -48</t>
  </si>
  <si>
    <t>W55 -48</t>
  </si>
  <si>
    <t>W60 -48</t>
  </si>
  <si>
    <t>W65 -48</t>
  </si>
  <si>
    <t>W+70 -48</t>
  </si>
  <si>
    <t>W35 -53</t>
  </si>
  <si>
    <t>W40 -53</t>
  </si>
  <si>
    <t>W45 -53</t>
  </si>
  <si>
    <t>W50 -53</t>
  </si>
  <si>
    <t>W55 -53</t>
  </si>
  <si>
    <t>W60 -53</t>
  </si>
  <si>
    <t>W65 -53</t>
  </si>
  <si>
    <t>W+70 -53</t>
  </si>
  <si>
    <t>W35 -58</t>
  </si>
  <si>
    <t>W40 -58</t>
  </si>
  <si>
    <t>W45 -58</t>
  </si>
  <si>
    <t>W50 -58</t>
  </si>
  <si>
    <t>W55 -58</t>
  </si>
  <si>
    <t>W60 -58</t>
  </si>
  <si>
    <t>W65 -58</t>
  </si>
  <si>
    <t>W+70 -58</t>
  </si>
  <si>
    <t>W35 -63</t>
  </si>
  <si>
    <t>W40 -63</t>
  </si>
  <si>
    <t>W45 -63</t>
  </si>
  <si>
    <t>W50 -63</t>
  </si>
  <si>
    <t>W55 -63</t>
  </si>
  <si>
    <t>W60 -63</t>
  </si>
  <si>
    <t>W65 -63</t>
  </si>
  <si>
    <t>W+70 -63</t>
  </si>
  <si>
    <t>W35 -69</t>
  </si>
  <si>
    <t>W40 -69</t>
  </si>
  <si>
    <t>W45 -69</t>
  </si>
  <si>
    <t>W50 -69</t>
  </si>
  <si>
    <t>W55 -69</t>
  </si>
  <si>
    <t>W60 -69</t>
  </si>
  <si>
    <t>W65 -69</t>
  </si>
  <si>
    <t>W+70 -69</t>
  </si>
  <si>
    <t>W35 -75</t>
  </si>
  <si>
    <t>W40 -75</t>
  </si>
  <si>
    <t>W45 -75</t>
  </si>
  <si>
    <t>W50 -75</t>
  </si>
  <si>
    <t>W55 -75</t>
  </si>
  <si>
    <t>W60 -75</t>
  </si>
  <si>
    <t>W65 -75</t>
  </si>
  <si>
    <t>W+70 -75</t>
  </si>
  <si>
    <t>W35 -90</t>
  </si>
  <si>
    <t>W40 -90</t>
  </si>
  <si>
    <t>W45 -90</t>
  </si>
  <si>
    <t>W50 -90</t>
  </si>
  <si>
    <t>W55 -90</t>
  </si>
  <si>
    <t>W60 -90</t>
  </si>
  <si>
    <t>W65 -90</t>
  </si>
  <si>
    <t>W+70 -90</t>
  </si>
  <si>
    <t>W35 +90</t>
  </si>
  <si>
    <t>W40 +90</t>
  </si>
  <si>
    <t>W45 +90</t>
  </si>
  <si>
    <t>W50 +90</t>
  </si>
  <si>
    <t>W55 +90</t>
  </si>
  <si>
    <t>W60 +90</t>
  </si>
  <si>
    <t>W65 +90</t>
  </si>
  <si>
    <t>W+70 +90</t>
  </si>
  <si>
    <t>W35</t>
  </si>
  <si>
    <t>W40</t>
  </si>
  <si>
    <t>W45</t>
  </si>
  <si>
    <t>W50</t>
  </si>
  <si>
    <t>W55</t>
  </si>
  <si>
    <t>W60</t>
  </si>
  <si>
    <t>W65</t>
  </si>
  <si>
    <t>W70+</t>
  </si>
  <si>
    <t>M35 -56</t>
  </si>
  <si>
    <t>M35 -62</t>
  </si>
  <si>
    <t>M35 -69</t>
  </si>
  <si>
    <t>M35 -77</t>
  </si>
  <si>
    <t>M35 -85</t>
  </si>
  <si>
    <t>M35 -94</t>
  </si>
  <si>
    <t>M35 -105</t>
  </si>
  <si>
    <t>M35 +105</t>
  </si>
  <si>
    <t>M40 -56</t>
  </si>
  <si>
    <t>M40 -62</t>
  </si>
  <si>
    <t>M40 -69</t>
  </si>
  <si>
    <t>M40 -77</t>
  </si>
  <si>
    <t>M40 -85</t>
  </si>
  <si>
    <t>M40 -94</t>
  </si>
  <si>
    <t>M40 -105</t>
  </si>
  <si>
    <t>M40 +105</t>
  </si>
  <si>
    <t>M45 -56</t>
  </si>
  <si>
    <t>M45 -62</t>
  </si>
  <si>
    <t>M45 -69</t>
  </si>
  <si>
    <t>M45 -77</t>
  </si>
  <si>
    <t>M45 -85</t>
  </si>
  <si>
    <t>M45 -94</t>
  </si>
  <si>
    <t>M45 -105</t>
  </si>
  <si>
    <t>M45 +105</t>
  </si>
  <si>
    <t>M50 -56</t>
  </si>
  <si>
    <t>M50 -62</t>
  </si>
  <si>
    <t>M50 -69</t>
  </si>
  <si>
    <t>M50 -77</t>
  </si>
  <si>
    <t>M50 -85</t>
  </si>
  <si>
    <t>M50 -94</t>
  </si>
  <si>
    <t>M50 -105</t>
  </si>
  <si>
    <t>M50 +105</t>
  </si>
  <si>
    <t>M55 -56</t>
  </si>
  <si>
    <t>M55 -62</t>
  </si>
  <si>
    <t>M55 -69</t>
  </si>
  <si>
    <t>M55 -77</t>
  </si>
  <si>
    <t>M55 -85</t>
  </si>
  <si>
    <t>M55 -94</t>
  </si>
  <si>
    <t>M55 -105</t>
  </si>
  <si>
    <t>M55 +105</t>
  </si>
  <si>
    <t>M60 -56</t>
  </si>
  <si>
    <t>M60 -62</t>
  </si>
  <si>
    <t>M60 -69</t>
  </si>
  <si>
    <t>M60 -77</t>
  </si>
  <si>
    <t>M60 -85</t>
  </si>
  <si>
    <t>M60 -94</t>
  </si>
  <si>
    <t>M60 -105</t>
  </si>
  <si>
    <t>M60 +105</t>
  </si>
  <si>
    <t>M65 -56</t>
  </si>
  <si>
    <t>M65 -62</t>
  </si>
  <si>
    <t>M65 -69</t>
  </si>
  <si>
    <t>M65 -77</t>
  </si>
  <si>
    <t>M65 -85</t>
  </si>
  <si>
    <t>M65 -94</t>
  </si>
  <si>
    <t>M65 -105</t>
  </si>
  <si>
    <t>M65 +105</t>
  </si>
  <si>
    <t>M70 -56</t>
  </si>
  <si>
    <t>M70 -62</t>
  </si>
  <si>
    <t>M70 -69</t>
  </si>
  <si>
    <t>M70 -77</t>
  </si>
  <si>
    <t>M70 -85</t>
  </si>
  <si>
    <t>M70 -94</t>
  </si>
  <si>
    <t>M70 -105</t>
  </si>
  <si>
    <t>M70 +105</t>
  </si>
  <si>
    <t>M75 -56</t>
  </si>
  <si>
    <t>M75 -62</t>
  </si>
  <si>
    <t>M75 -69</t>
  </si>
  <si>
    <t>M75 -77</t>
  </si>
  <si>
    <t>M75 -85</t>
  </si>
  <si>
    <t>M75 -94</t>
  </si>
  <si>
    <t>M75 -105</t>
  </si>
  <si>
    <t>M75 +105</t>
  </si>
  <si>
    <t>M+80 -56</t>
  </si>
  <si>
    <t>M+80 -62</t>
  </si>
  <si>
    <t>M+80 -69</t>
  </si>
  <si>
    <t>M+80 -77</t>
  </si>
  <si>
    <t>M+80 -85</t>
  </si>
  <si>
    <t>M+80 -94</t>
  </si>
  <si>
    <t>M+80 -105</t>
  </si>
  <si>
    <t>M+80 +105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</si>
  <si>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</si>
  <si>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</si>
  <si>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</si>
  <si>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</si>
  <si>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</si>
  <si>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</si>
  <si>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</si>
  <si>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</si>
  <si>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</si>
  <si>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M80+</t>
  </si>
  <si>
    <t>MELTZER</t>
  </si>
  <si>
    <t>CHPT OCCITANIE</t>
  </si>
  <si>
    <t>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</si>
</sst>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yy"/>
    <numFmt numFmtId="167" formatCode="[$-40C]d\-mmm\-yy;@"/>
    <numFmt numFmtId="168" formatCode="0.0_)"/>
    <numFmt numFmtId="169" formatCode="0.0000"/>
  </numFmts>
  <fonts count="2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6"/>
      <color rgb="FFFF0000"/>
      <name val="Arial"/>
      <family val="2"/>
    </font>
    <font>
      <sz val="16"/>
      <color rgb="FFFF0000"/>
      <name val="Calibri"/>
      <family val="2"/>
    </font>
    <font>
      <sz val="16"/>
      <name val="Arial"/>
      <family val="2"/>
    </font>
    <font>
      <b/>
      <sz val="11"/>
      <color rgb="FF00B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dashed">
        <color rgb="FF00B0F0"/>
      </bottom>
      <diagonal/>
    </border>
    <border>
      <left style="medium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medium">
        <color rgb="FF00B0F0"/>
      </right>
      <top style="dashed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19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1" fontId="6" fillId="2" borderId="23" xfId="0" applyNumberFormat="1" applyFont="1" applyFill="1" applyBorder="1" applyAlignment="1" applyProtection="1">
      <alignment horizontal="center" vertical="center"/>
      <protection locked="0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1" fontId="10" fillId="2" borderId="25" xfId="0" applyNumberFormat="1" applyFont="1" applyFill="1" applyBorder="1" applyAlignment="1" applyProtection="1">
      <alignment horizontal="center" vertical="center"/>
    </xf>
    <xf numFmtId="1" fontId="13" fillId="2" borderId="18" xfId="0" applyNumberFormat="1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2" fontId="14" fillId="2" borderId="17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164" fontId="4" fillId="2" borderId="26" xfId="0" applyNumberFormat="1" applyFont="1" applyFill="1" applyBorder="1" applyAlignment="1" applyProtection="1">
      <alignment horizontal="center" vertical="center"/>
      <protection locked="0"/>
    </xf>
    <xf numFmtId="164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 hidden="1"/>
    </xf>
    <xf numFmtId="0" fontId="2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0" fontId="22" fillId="5" borderId="0" xfId="0" applyFont="1" applyFill="1" applyBorder="1" applyAlignment="1" applyProtection="1">
      <alignment horizontal="left"/>
    </xf>
    <xf numFmtId="0" fontId="22" fillId="5" borderId="0" xfId="0" applyFont="1" applyFill="1" applyAlignment="1" applyProtection="1">
      <alignment horizontal="left"/>
    </xf>
    <xf numFmtId="0" fontId="22" fillId="5" borderId="0" xfId="0" quotePrefix="1" applyFont="1" applyFill="1" applyAlignment="1" applyProtection="1">
      <alignment horizontal="left"/>
    </xf>
    <xf numFmtId="168" fontId="0" fillId="0" borderId="0" xfId="0" applyNumberFormat="1"/>
    <xf numFmtId="1" fontId="0" fillId="0" borderId="0" xfId="0" applyNumberFormat="1"/>
    <xf numFmtId="0" fontId="22" fillId="6" borderId="0" xfId="0" applyFont="1" applyFill="1"/>
    <xf numFmtId="0" fontId="0" fillId="0" borderId="0" xfId="0" applyFill="1"/>
    <xf numFmtId="0" fontId="0" fillId="5" borderId="0" xfId="0" applyFill="1" applyBorder="1"/>
    <xf numFmtId="0" fontId="24" fillId="0" borderId="0" xfId="0" applyFont="1" applyFill="1" applyBorder="1"/>
    <xf numFmtId="0" fontId="25" fillId="5" borderId="0" xfId="0" applyFont="1" applyFill="1"/>
    <xf numFmtId="0" fontId="0" fillId="5" borderId="0" xfId="0" applyFill="1" applyBorder="1" applyAlignment="1" applyProtection="1">
      <alignment horizontal="right"/>
    </xf>
    <xf numFmtId="0" fontId="0" fillId="5" borderId="0" xfId="0" applyFill="1" applyProtection="1"/>
    <xf numFmtId="0" fontId="22" fillId="8" borderId="0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9" borderId="0" xfId="0" applyFont="1" applyFill="1" applyBorder="1" applyAlignment="1" applyProtection="1">
      <alignment horizontal="left"/>
    </xf>
    <xf numFmtId="0" fontId="22" fillId="10" borderId="0" xfId="0" applyFont="1" applyFill="1" applyBorder="1" applyAlignment="1" applyProtection="1">
      <alignment horizontal="left"/>
    </xf>
    <xf numFmtId="0" fontId="22" fillId="11" borderId="0" xfId="0" applyFont="1" applyFill="1" applyBorder="1" applyAlignment="1" applyProtection="1">
      <alignment horizontal="left"/>
    </xf>
    <xf numFmtId="0" fontId="0" fillId="8" borderId="0" xfId="0" applyFill="1"/>
    <xf numFmtId="0" fontId="0" fillId="12" borderId="0" xfId="0" applyFill="1"/>
    <xf numFmtId="0" fontId="0" fillId="9" borderId="0" xfId="0" applyFill="1"/>
    <xf numFmtId="1" fontId="0" fillId="9" borderId="0" xfId="0" applyNumberFormat="1" applyFill="1"/>
    <xf numFmtId="0" fontId="0" fillId="11" borderId="0" xfId="0" applyFill="1"/>
    <xf numFmtId="0" fontId="22" fillId="7" borderId="0" xfId="0" applyFont="1" applyFill="1"/>
    <xf numFmtId="0" fontId="22" fillId="9" borderId="0" xfId="0" applyFont="1" applyFill="1"/>
    <xf numFmtId="1" fontId="22" fillId="9" borderId="0" xfId="0" applyNumberFormat="1" applyFont="1" applyFill="1"/>
    <xf numFmtId="0" fontId="0" fillId="7" borderId="0" xfId="0" applyFill="1" applyBorder="1"/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9" fontId="26" fillId="0" borderId="0" xfId="0" applyNumberFormat="1" applyFont="1" applyFill="1" applyBorder="1" applyAlignment="1">
      <alignment vertical="center"/>
    </xf>
    <xf numFmtId="0" fontId="0" fillId="7" borderId="0" xfId="0" applyFill="1" applyBorder="1" applyAlignment="1" applyProtection="1">
      <alignment horizontal="right"/>
    </xf>
    <xf numFmtId="0" fontId="0" fillId="7" borderId="0" xfId="0" applyFill="1" applyProtection="1"/>
    <xf numFmtId="169" fontId="0" fillId="0" borderId="0" xfId="0" applyNumberFormat="1"/>
    <xf numFmtId="0" fontId="27" fillId="0" borderId="0" xfId="0" applyFont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2" fontId="23" fillId="2" borderId="22" xfId="0" applyNumberFormat="1" applyFont="1" applyFill="1" applyBorder="1" applyAlignment="1" applyProtection="1">
      <alignment horizontal="center" vertical="center"/>
      <protection locked="0"/>
    </xf>
    <xf numFmtId="2" fontId="23" fillId="2" borderId="13" xfId="0" applyNumberFormat="1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/>
    </xf>
    <xf numFmtId="2" fontId="28" fillId="2" borderId="44" xfId="0" applyNumberFormat="1" applyFont="1" applyFill="1" applyBorder="1" applyAlignment="1" applyProtection="1">
      <alignment horizontal="center" vertical="center"/>
    </xf>
    <xf numFmtId="2" fontId="28" fillId="2" borderId="45" xfId="0" applyNumberFormat="1" applyFont="1" applyFill="1" applyBorder="1" applyAlignment="1" applyProtection="1">
      <alignment horizontal="center" vertical="center"/>
    </xf>
    <xf numFmtId="2" fontId="28" fillId="2" borderId="46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0" fontId="3" fillId="3" borderId="0" xfId="0" applyFont="1" applyFill="1" applyAlignment="1" applyProtection="1">
      <alignment horizontal="right" vertical="center"/>
      <protection locked="0" hidden="1"/>
    </xf>
    <xf numFmtId="0" fontId="3" fillId="3" borderId="0" xfId="0" applyFont="1" applyFill="1" applyAlignment="1" applyProtection="1">
      <alignment horizontal="left" vertical="center"/>
      <protection locked="0" hidden="1"/>
    </xf>
    <xf numFmtId="0" fontId="0" fillId="13" borderId="0" xfId="0" applyFill="1"/>
    <xf numFmtId="0" fontId="0" fillId="10" borderId="0" xfId="0" applyFill="1"/>
    <xf numFmtId="1" fontId="0" fillId="14" borderId="0" xfId="0" applyNumberFormat="1" applyFill="1"/>
    <xf numFmtId="1" fontId="0" fillId="15" borderId="0" xfId="0" applyNumberFormat="1" applyFill="1"/>
    <xf numFmtId="1" fontId="0" fillId="16" borderId="0" xfId="0" applyNumberFormat="1" applyFill="1"/>
    <xf numFmtId="1" fontId="0" fillId="7" borderId="0" xfId="0" applyNumberFormat="1" applyFill="1"/>
    <xf numFmtId="0" fontId="20" fillId="3" borderId="27" xfId="0" applyFont="1" applyFill="1" applyBorder="1" applyAlignment="1">
      <alignment horizontal="left" vertical="top"/>
    </xf>
    <xf numFmtId="0" fontId="2" fillId="3" borderId="28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7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167" fontId="15" fillId="3" borderId="9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486282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R36"/>
  <sheetViews>
    <sheetView tabSelected="1" zoomScaleNormal="100" workbookViewId="0">
      <pane ySplit="5" topLeftCell="A6" activePane="bottomLeft" state="frozen"/>
      <selection pane="bottomLeft" activeCell="F8" sqref="F8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3.28515625" style="1" bestFit="1" customWidth="1"/>
    <col min="23" max="23" width="10.85546875" style="1" customWidth="1"/>
    <col min="24" max="24" width="11.85546875" style="1" customWidth="1"/>
    <col min="25" max="27" width="14.42578125" style="1" customWidth="1"/>
    <col min="28" max="35" width="14.42578125" style="1" hidden="1" customWidth="1"/>
    <col min="36" max="37" width="14.42578125" style="111" hidden="1" customWidth="1"/>
    <col min="38" max="38" width="14.42578125" style="161" hidden="1" customWidth="1"/>
    <col min="39" max="39" width="14.42578125" style="162" hidden="1" customWidth="1"/>
    <col min="40" max="40" width="14.42578125" style="111" hidden="1" customWidth="1"/>
    <col min="41" max="41" width="13.42578125" style="111" hidden="1" customWidth="1"/>
    <col min="42" max="42" width="13.42578125" style="111" customWidth="1"/>
    <col min="43" max="75" width="11.42578125" style="111"/>
    <col min="76" max="16384" width="11.42578125" style="1"/>
  </cols>
  <sheetData>
    <row r="1" spans="1:122" ht="5.0999999999999996" customHeight="1" thickBot="1" x14ac:dyDescent="0.25"/>
    <row r="2" spans="1:122" s="12" customFormat="1" ht="30" customHeight="1" x14ac:dyDescent="0.2">
      <c r="B2" s="13"/>
      <c r="C2" s="110"/>
      <c r="D2" s="190" t="s">
        <v>66</v>
      </c>
      <c r="E2" s="191"/>
      <c r="F2" s="191"/>
      <c r="G2" s="191"/>
      <c r="H2" s="191"/>
      <c r="I2" s="191"/>
      <c r="J2" s="191"/>
      <c r="K2" s="191"/>
      <c r="L2" s="87"/>
      <c r="M2" s="86"/>
      <c r="N2" s="191" t="s">
        <v>6</v>
      </c>
      <c r="O2" s="191"/>
      <c r="P2" s="191"/>
      <c r="Q2" s="191"/>
      <c r="R2" s="191"/>
      <c r="S2" s="191"/>
      <c r="T2" s="86"/>
      <c r="U2" s="86"/>
      <c r="V2" s="191" t="s">
        <v>15</v>
      </c>
      <c r="W2" s="191"/>
      <c r="X2" s="194"/>
      <c r="Y2" s="13"/>
      <c r="Z2" s="13"/>
      <c r="AJ2" s="112"/>
      <c r="AK2" s="112"/>
      <c r="AL2" s="163"/>
      <c r="AM2" s="164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</row>
    <row r="3" spans="1:122" s="12" customFormat="1" ht="30" customHeight="1" thickBot="1" x14ac:dyDescent="0.25">
      <c r="B3" s="13"/>
      <c r="C3" s="110"/>
      <c r="D3" s="192" t="s">
        <v>232</v>
      </c>
      <c r="E3" s="193"/>
      <c r="F3" s="193"/>
      <c r="G3" s="193"/>
      <c r="H3" s="193"/>
      <c r="I3" s="193"/>
      <c r="J3" s="193"/>
      <c r="K3" s="193"/>
      <c r="L3" s="89"/>
      <c r="M3" s="88"/>
      <c r="N3" s="193" t="s">
        <v>233</v>
      </c>
      <c r="O3" s="193"/>
      <c r="P3" s="193"/>
      <c r="Q3" s="193"/>
      <c r="R3" s="193"/>
      <c r="S3" s="193"/>
      <c r="T3" s="88"/>
      <c r="U3" s="88"/>
      <c r="V3" s="199">
        <v>43132</v>
      </c>
      <c r="W3" s="199"/>
      <c r="X3" s="199"/>
      <c r="Y3" s="13"/>
      <c r="Z3" s="13"/>
      <c r="AJ3" s="112"/>
      <c r="AK3" s="112"/>
      <c r="AL3" s="163"/>
      <c r="AM3" s="164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</row>
    <row r="4" spans="1:122" s="11" customFormat="1" ht="9.9499999999999993" customHeight="1" thickBot="1" x14ac:dyDescent="0.25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113"/>
      <c r="AK4" s="113"/>
      <c r="AL4" s="165"/>
      <c r="AM4" s="166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7"/>
      <c r="BY4" s="7"/>
      <c r="BZ4" s="7"/>
      <c r="CA4" s="7"/>
      <c r="CB4" s="7"/>
      <c r="CC4" s="7"/>
      <c r="CD4" s="7"/>
      <c r="CE4" s="7"/>
      <c r="CF4" s="7"/>
      <c r="CG4" s="7"/>
      <c r="CH4" s="9"/>
      <c r="CI4" s="9"/>
      <c r="CJ4" s="9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</row>
    <row r="5" spans="1:122" s="22" customFormat="1" ht="18" customHeight="1" thickBot="1" x14ac:dyDescent="0.25">
      <c r="A5" s="19"/>
      <c r="B5" s="23" t="s">
        <v>9</v>
      </c>
      <c r="C5" s="24" t="s">
        <v>10</v>
      </c>
      <c r="D5" s="24" t="s">
        <v>7</v>
      </c>
      <c r="E5" s="94" t="s">
        <v>38</v>
      </c>
      <c r="F5" s="189" t="s">
        <v>0</v>
      </c>
      <c r="G5" s="189"/>
      <c r="H5" s="24" t="s">
        <v>12</v>
      </c>
      <c r="I5" s="24" t="s">
        <v>11</v>
      </c>
      <c r="J5" s="25" t="s">
        <v>5</v>
      </c>
      <c r="K5" s="25" t="s">
        <v>1</v>
      </c>
      <c r="L5" s="26">
        <v>1</v>
      </c>
      <c r="M5" s="27">
        <v>2</v>
      </c>
      <c r="N5" s="27">
        <v>3</v>
      </c>
      <c r="O5" s="28" t="s">
        <v>13</v>
      </c>
      <c r="P5" s="26">
        <v>1</v>
      </c>
      <c r="Q5" s="27">
        <v>2</v>
      </c>
      <c r="R5" s="27">
        <v>3</v>
      </c>
      <c r="S5" s="28" t="s">
        <v>14</v>
      </c>
      <c r="T5" s="29" t="s">
        <v>2</v>
      </c>
      <c r="U5" s="25" t="s">
        <v>3</v>
      </c>
      <c r="V5" s="95" t="s">
        <v>8</v>
      </c>
      <c r="W5" s="23" t="s">
        <v>4</v>
      </c>
      <c r="X5" s="157" t="s">
        <v>231</v>
      </c>
      <c r="Y5" s="20"/>
      <c r="Z5" s="20"/>
      <c r="AA5" s="20"/>
      <c r="AB5" s="104" t="s">
        <v>9</v>
      </c>
      <c r="AC5" s="104" t="s">
        <v>31</v>
      </c>
      <c r="AD5" s="104" t="s">
        <v>65</v>
      </c>
      <c r="AE5" s="104" t="s">
        <v>64</v>
      </c>
      <c r="AF5" s="104" t="s">
        <v>63</v>
      </c>
      <c r="AG5" s="104" t="s">
        <v>35</v>
      </c>
      <c r="AH5" s="104" t="s">
        <v>36</v>
      </c>
      <c r="AI5" s="104" t="s">
        <v>37</v>
      </c>
      <c r="AJ5" s="167"/>
      <c r="AK5" s="114"/>
      <c r="AL5" s="168"/>
      <c r="AM5" s="169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</row>
    <row r="6" spans="1:122" s="11" customFormat="1" ht="5.0999999999999996" customHeight="1" thickBot="1" x14ac:dyDescent="0.25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7"/>
      <c r="Z6" s="7"/>
      <c r="AA6" s="7"/>
      <c r="AB6" s="105" t="s">
        <v>30</v>
      </c>
      <c r="AC6" s="105" t="s">
        <v>31</v>
      </c>
      <c r="AD6" s="105" t="s">
        <v>32</v>
      </c>
      <c r="AE6" s="105" t="s">
        <v>33</v>
      </c>
      <c r="AF6" s="105" t="s">
        <v>34</v>
      </c>
      <c r="AG6" s="105" t="s">
        <v>35</v>
      </c>
      <c r="AH6" s="105" t="s">
        <v>36</v>
      </c>
      <c r="AI6" s="105" t="s">
        <v>37</v>
      </c>
      <c r="AJ6" s="170"/>
      <c r="AK6" s="113"/>
      <c r="AL6" s="165"/>
      <c r="AM6" s="166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7"/>
      <c r="BY6" s="7"/>
      <c r="BZ6" s="7"/>
      <c r="CA6" s="7"/>
      <c r="CB6" s="7"/>
      <c r="CC6" s="7"/>
      <c r="CD6" s="7"/>
      <c r="CE6" s="7"/>
      <c r="CF6" s="7"/>
      <c r="CG6" s="7"/>
      <c r="CH6" s="9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</row>
    <row r="7" spans="1:122" s="5" customFormat="1" ht="30" customHeight="1" x14ac:dyDescent="0.2">
      <c r="B7" s="84"/>
      <c r="C7" s="62"/>
      <c r="D7" s="102"/>
      <c r="E7" s="100" t="s">
        <v>68</v>
      </c>
      <c r="F7" s="64" t="s">
        <v>39</v>
      </c>
      <c r="G7" s="65" t="s">
        <v>39</v>
      </c>
      <c r="H7" s="102">
        <v>1938</v>
      </c>
      <c r="I7" s="66" t="s">
        <v>39</v>
      </c>
      <c r="J7" s="63" t="s">
        <v>39</v>
      </c>
      <c r="K7" s="155">
        <v>82</v>
      </c>
      <c r="L7" s="67">
        <v>45</v>
      </c>
      <c r="M7" s="68"/>
      <c r="N7" s="68"/>
      <c r="O7" s="69">
        <f t="shared" ref="O7:O24" si="0">IF(E7="","",IF(MAXA(L7:N7)&lt;=0,0,MAXA(L7:N7)))</f>
        <v>45</v>
      </c>
      <c r="P7" s="68">
        <v>57</v>
      </c>
      <c r="Q7" s="68"/>
      <c r="R7" s="68"/>
      <c r="S7" s="69">
        <f>IF(E7="","",IF(MAXA(P7:R7)&lt;=0,0,MAXA(P7:R7)))</f>
        <v>57</v>
      </c>
      <c r="T7" s="70">
        <f>IF(E7="","",IF(OR(O7=0,S7=0),0,O7+S7))</f>
        <v>102</v>
      </c>
      <c r="U7" s="71" t="str">
        <f>+CONCATENATE(AL7," ",AM7)</f>
        <v>MON + 32</v>
      </c>
      <c r="V7" s="103" t="str">
        <f>IF(E7=0," ",IF(E7="H",AN7,AO7))</f>
        <v>M+80 -85</v>
      </c>
      <c r="W7" s="93">
        <f>IF(E7=" "," ",IF(E7="H",10^(0.75194503*LOG(K7/175.508)^2)*T7,IF(E7="F",10^(0.783497476* LOG(K7/153.655)^2)*T7,"")))</f>
        <v>123.23296512511361</v>
      </c>
      <c r="X7" s="158">
        <f>IF(E7="","",W7*VLOOKUP(2018-H7,Masterh!C16:D71,2,FALSE))</f>
        <v>308.57534467328446</v>
      </c>
      <c r="AB7" s="106" t="e">
        <f>IF(A7="H",T7-HLOOKUP(V7,Masterh!$C$1:$CD$9,2,FALSE),T7-HLOOKUP(V7,Masterf!$C$1:$BN$9,2,FALSE))</f>
        <v>#N/A</v>
      </c>
      <c r="AC7" s="106">
        <f>IF(E7="H",T7-HLOOKUP(V7,Masterh!$C$1:$CD$9,3,FALSE),T7-HLOOKUP(V7,Masterf!$C$1:$BN$9,3,FALSE))</f>
        <v>42</v>
      </c>
      <c r="AD7" s="106">
        <f>IF(E7="H",T7-HLOOKUP(V7,Masterh!$C$1:$CD$9,4,FALSE),T7-HLOOKUP(V7,Masterf!$C$1:$BN$9,4,FALSE))</f>
        <v>41</v>
      </c>
      <c r="AE7" s="106">
        <f>IF(E7="H",T7-HLOOKUP(V7,Masterh!$C$1:$CD$9,5,FALSE),T7-HLOOKUP(V7,Masterf!$C$1:$BN$9,5,FALSE))</f>
        <v>40</v>
      </c>
      <c r="AF7" s="106">
        <f>IF(E7="H",T7-HLOOKUP(V7,Masterh!$C$1:$CD$9,6,FALSE),T7-HLOOKUP(V7,Masterf!$C$1:$BN$9,6,FALSE))</f>
        <v>32</v>
      </c>
      <c r="AG7" s="106">
        <f>IF(E7="H",T7-HLOOKUP(V7,Masterh!$C$1:$CD$9,7,FALSE),T7-HLOOKUP(V7,Masterf!$C$1:$BN$9,7,FALSE))</f>
        <v>-898</v>
      </c>
      <c r="AH7" s="106">
        <f>IF(E7="H",T7-HLOOKUP(V7,Masterh!$C$1:$CD$9,8,FALSE),T7-HLOOKUP(V7,Masterf!$C$1:$BN$9,8,FALSE))</f>
        <v>-898</v>
      </c>
      <c r="AI7" s="106">
        <f>IF(E7="H",T7-HLOOKUP(V7,Masterh!$C$1:$CD$9,9,FALSE),T7-HLOOKUP(V7,Masterf!$C$1:$BN$9,9,FALSE))</f>
        <v>-898</v>
      </c>
      <c r="AJ7" s="171" t="str">
        <f>IF(E7=0," ",IF(AI7&gt;=0,$AI$5,IF(AH7&gt;=0,$AH$5,IF(AG7&gt;=0,$AG$5,IF(AF7&gt;=0,$AF$5,IF(AE7&gt;=0,$AE$5,IF(AD7&gt;=0,$AD$5,IF(AC7&gt;=0,$AC$5,$AB$5))))))))</f>
        <v>MON +</v>
      </c>
      <c r="AK7" s="115"/>
      <c r="AL7" s="172" t="str">
        <f>IF(AJ7="","",AJ7)</f>
        <v>MON +</v>
      </c>
      <c r="AM7" s="173">
        <f>IF(E7=0," ",IF(AI7&gt;=0,AI7,IF(AH7&gt;=0,AH7,IF(AG7&gt;=0,AG7,IF(AF7&gt;=0,AF7,IF(AE7&gt;=0,AE7,IF(AD7&gt;=0,AD7,IF(AC7&gt;=0,AC7,AC7))))))))</f>
        <v>32</v>
      </c>
      <c r="AN7" s="115" t="str">
        <f>IF(AND(H7&lt;1921),VLOOKUP(K7,Masterh!$F$10:$P$28,11),IF(AND(H7&gt;=1921,H7&lt;1939),VLOOKUP(K7,Masterh!$F$10:$P$28,11),IF(AND(H7&gt;=1939,H7&lt;1944),VLOOKUP(K7,Masterh!$F$10:$P$28,10),IF(AND(H7&gt;=1944,H7&lt;1949),VLOOKUP(K7,Masterh!$F$10:$P$28,9),IF(AND(H7&gt;=1949,H7&lt;1954),VLOOKUP(K7,Masterh!$F$10:$P$28,8),IF(AND(H7&gt;=1954,H7&lt;1959),VLOOKUP(K7,Masterh!$F$10:$P$28,7),IF(AND(H7&gt;=1959,H7&lt;1964),VLOOKUP(K7,Masterh!$F$10:$P$28,6),IF(AND(H7&gt;=1964,H7&lt;1969),VLOOKUP(K7,Masterh!$F$10:$P$28,5),IF(AND(H7&gt;=1969,H7&lt;1974),VLOOKUP(K7,Masterh!$F$10:$P$28,4),IF(AND(H7&gt;=1974,H7&lt;1979),VLOOKUP(K7,Masterh!$F$10:$P$28,3),IF(AND(H7&gt;=1979,H7&lt;1984),VLOOKUP(K7,Masterh!$F$10:$P$28,2),"SENIOR")))))))))))</f>
        <v>M+80 -85</v>
      </c>
      <c r="AO7" s="115" t="str">
        <f>IF(AND(H7&lt;1949),VLOOKUP(K7,Masterf!$F$10:$N$24,9),IF(AND(H7&gt;=1949,H7&lt;1954),VLOOKUP(K7,Masterf!$F$10:$N$24,8),IF(AND(H7&gt;=1954,H7&lt;1959),VLOOKUP(K7,Masterf!$F$10:$N$24,7),IF(AND(H7&gt;=1959,H7&lt;1964),VLOOKUP(K7,Masterf!$F$10:$N$24,6),IF(AND(H7&gt;=1964,H7&lt;1969),VLOOKUP(K7,Masterf!$F$10:$N$24,5),IF(AND(H7&gt;=1969,H7&lt;1974),VLOOKUP(K7,Masterf!$F$10:$N$24,4),IF(AND(H7&gt;=1974,H7&lt;1979),VLOOKUP(K7,Masterf!$F$10:$N$24,3),IF(AND(H7&gt;=1979,H7&lt;1984),VLOOKUP(K7,Masterf!$F$10:$N$24,2),"SENIOR"))))))))</f>
        <v>W+70 -90</v>
      </c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</row>
    <row r="8" spans="1:122" s="5" customFormat="1" ht="30" customHeight="1" x14ac:dyDescent="0.2">
      <c r="B8" s="85"/>
      <c r="C8" s="42"/>
      <c r="D8" s="202"/>
      <c r="E8" s="101" t="s">
        <v>67</v>
      </c>
      <c r="F8" s="44" t="s">
        <v>39</v>
      </c>
      <c r="G8" s="45" t="s">
        <v>39</v>
      </c>
      <c r="H8" s="102">
        <v>1939</v>
      </c>
      <c r="I8" s="48" t="s">
        <v>39</v>
      </c>
      <c r="J8" s="43" t="s">
        <v>39</v>
      </c>
      <c r="K8" s="156">
        <v>62</v>
      </c>
      <c r="L8" s="46">
        <v>45</v>
      </c>
      <c r="M8" s="47"/>
      <c r="N8" s="47"/>
      <c r="O8" s="69">
        <f t="shared" si="0"/>
        <v>45</v>
      </c>
      <c r="P8" s="68">
        <v>57</v>
      </c>
      <c r="Q8" s="68"/>
      <c r="R8" s="68"/>
      <c r="S8" s="69">
        <f t="shared" ref="S8:S24" si="1">IF(E8="","",IF(MAXA(P8:R8)&lt;=0,0,MAXA(P8:R8)))</f>
        <v>57</v>
      </c>
      <c r="T8" s="70">
        <f t="shared" ref="T8:T24" si="2">IF(E8="","",IF(OR(O8=0,S8=0),0,O8+S8))</f>
        <v>102</v>
      </c>
      <c r="U8" s="71" t="str">
        <f t="shared" ref="U8:U24" si="3">+CONCATENATE(AL8," ",AM8)</f>
        <v>MON + 49</v>
      </c>
      <c r="V8" s="103" t="str">
        <f t="shared" ref="V8:V24" si="4">IF(E8=0," ",IF(E8="H",AN8,AO8))</f>
        <v>W+70 -63</v>
      </c>
      <c r="W8" s="93">
        <f t="shared" ref="W8:W24" si="5">IF(E8=" "," ",IF(E8="H",10^(0.75194503*LOG(K8/175.508)^2)*T8,IF(E8="F",10^(0.783497476* LOG(K8/153.655)^2)*T8,"")))</f>
        <v>134.99662337059743</v>
      </c>
      <c r="X8" s="159">
        <f>IF(E8="","",W8*VLOOKUP(2018-H8,Masterh!C17:D72,2,FALSE))</f>
        <v>326.55683193347522</v>
      </c>
      <c r="AB8" s="106">
        <f>IF(A8="H",T8-HLOOKUP(V8,Masterh!$C$1:$CD$9,2,FALSE),T8-HLOOKUP(V8,Masterf!$C$1:$BN$9,2,FALSE))</f>
        <v>102</v>
      </c>
      <c r="AC8" s="106">
        <f>IF(E8="H",T8-HLOOKUP(V8,Masterh!$C$1:$CD$9,3,FALSE),T8-HLOOKUP(V8,Masterf!$C$1:$BN$9,3,FALSE))</f>
        <v>59</v>
      </c>
      <c r="AD8" s="106">
        <f>IF(E8="H",T8-HLOOKUP(V8,Masterh!$C$1:$CD$9,4,FALSE),T8-HLOOKUP(V8,Masterf!$C$1:$BN$9,4,FALSE))</f>
        <v>56</v>
      </c>
      <c r="AE8" s="106">
        <f>IF(E8="H",T8-HLOOKUP(V8,Masterh!$C$1:$CD$9,5,FALSE),T8-HLOOKUP(V8,Masterf!$C$1:$BN$9,5,FALSE))</f>
        <v>50</v>
      </c>
      <c r="AF8" s="106">
        <f>IF(E8="H",T8-HLOOKUP(V8,Masterh!$C$1:$CD$9,6,FALSE),T8-HLOOKUP(V8,Masterf!$C$1:$BN$9,6,FALSE))</f>
        <v>49</v>
      </c>
      <c r="AG8" s="106">
        <f>IF(E8="H",T8-HLOOKUP(V8,Masterh!$C$1:$CD$9,7,FALSE),T8-HLOOKUP(V8,Masterf!$C$1:$BN$9,7,FALSE))</f>
        <v>-898</v>
      </c>
      <c r="AH8" s="106">
        <f>IF(E8="H",T8-HLOOKUP(V8,Masterh!$C$1:$CD$9,8,FALSE),T8-HLOOKUP(V8,Masterf!$C$1:$BN$9,8,FALSE))</f>
        <v>-898</v>
      </c>
      <c r="AI8" s="106">
        <f>IF(E8="H",T8-HLOOKUP(V8,Masterh!$C$1:$CD$9,9,FALSE),T8-HLOOKUP(V8,Masterf!$C$1:$BN$9,9,FALSE))</f>
        <v>-898</v>
      </c>
      <c r="AJ8" s="171" t="str">
        <f t="shared" ref="AJ8:AJ24" si="6">IF(E8=0," ",IF(AI8&gt;=0,$AI$5,IF(AH8&gt;=0,$AH$5,IF(AG8&gt;=0,$AG$5,IF(AF8&gt;=0,$AF$5,IF(AE8&gt;=0,$AE$5,IF(AD8&gt;=0,$AD$5,IF(AC8&gt;=0,$AC$5,$AB$5))))))))</f>
        <v>MON +</v>
      </c>
      <c r="AK8" s="115"/>
      <c r="AL8" s="172" t="str">
        <f t="shared" ref="AL8:AL24" si="7">IF(AJ8="","",AJ8)</f>
        <v>MON +</v>
      </c>
      <c r="AM8" s="173">
        <f t="shared" ref="AM8:AM24" si="8">IF(E8=0," ",IF(AI8&gt;=0,AI8,IF(AH8&gt;=0,AH8,IF(AG8&gt;=0,AG8,IF(AF8&gt;=0,AF8,IF(AE8&gt;=0,AE8,IF(AD8&gt;=0,AD8,IF(AC8&gt;=0,AC8,AC8))))))))</f>
        <v>49</v>
      </c>
      <c r="AN8" s="115" t="str">
        <f>IF(AND(H8&lt;1921),VLOOKUP(K8,Masterh!$F$10:$P$28,11),IF(AND(H8&gt;=1921,H8&lt;1939),VLOOKUP(K8,Masterh!$F$10:$P$28,11),IF(AND(H8&gt;=1939,H8&lt;1944),VLOOKUP(K8,Masterh!$F$10:$P$28,10),IF(AND(H8&gt;=1944,H8&lt;1949),VLOOKUP(K8,Masterh!$F$10:$P$28,9),IF(AND(H8&gt;=1949,H8&lt;1954),VLOOKUP(K8,Masterh!$F$10:$P$28,8),IF(AND(H8&gt;=1954,H8&lt;1959),VLOOKUP(K8,Masterh!$F$10:$P$28,7),IF(AND(H8&gt;=1959,H8&lt;1964),VLOOKUP(K8,Masterh!$F$10:$P$28,6),IF(AND(H8&gt;=1964,H8&lt;1969),VLOOKUP(K8,Masterh!$F$10:$P$28,5),IF(AND(H8&gt;=1969,H8&lt;1974),VLOOKUP(K8,Masterh!$F$10:$P$28,4),IF(AND(H8&gt;=1974,H8&lt;1979),VLOOKUP(K8,Masterh!$F$10:$P$28,3),IF(AND(H8&gt;=1979,H8&lt;1984),VLOOKUP(K8,Masterh!$F$10:$P$28,2),"SENIOR")))))))))))</f>
        <v>M75 -62</v>
      </c>
      <c r="AO8" s="115" t="str">
        <f>IF(AND(H8&lt;1949),VLOOKUP(K8,Masterf!$F$10:$N$24,9),IF(AND(H8&gt;=1949,H8&lt;1954),VLOOKUP(K8,Masterf!$F$10:$N$24,8),IF(AND(H8&gt;=1954,H8&lt;1959),VLOOKUP(K8,Masterf!$F$10:$N$24,7),IF(AND(H8&gt;=1959,H8&lt;1964),VLOOKUP(K8,Masterf!$F$10:$N$24,6),IF(AND(H8&gt;=1964,H8&lt;1969),VLOOKUP(K8,Masterf!$F$10:$N$24,5),IF(AND(H8&gt;=1969,H8&lt;1974),VLOOKUP(K8,Masterf!$F$10:$N$24,4),IF(AND(H8&gt;=1974,H8&lt;1979),VLOOKUP(K8,Masterf!$F$10:$N$24,3),IF(AND(H8&gt;=1979,H8&lt;1984),VLOOKUP(K8,Masterf!$F$10:$N$24,2),"SENIOR"))))))))</f>
        <v>W+70 -63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</row>
    <row r="9" spans="1:122" s="5" customFormat="1" ht="30" customHeight="1" x14ac:dyDescent="0.2">
      <c r="B9" s="85"/>
      <c r="C9" s="42"/>
      <c r="D9" s="202"/>
      <c r="E9" s="101" t="s">
        <v>68</v>
      </c>
      <c r="F9" s="44" t="s">
        <v>39</v>
      </c>
      <c r="G9" s="45" t="s">
        <v>39</v>
      </c>
      <c r="H9" s="102">
        <v>1975</v>
      </c>
      <c r="I9" s="48" t="s">
        <v>39</v>
      </c>
      <c r="J9" s="43" t="s">
        <v>39</v>
      </c>
      <c r="K9" s="156">
        <v>75</v>
      </c>
      <c r="L9" s="46">
        <v>80</v>
      </c>
      <c r="M9" s="47"/>
      <c r="N9" s="47"/>
      <c r="O9" s="69">
        <f t="shared" si="0"/>
        <v>80</v>
      </c>
      <c r="P9" s="68">
        <v>100</v>
      </c>
      <c r="Q9" s="68"/>
      <c r="R9" s="68"/>
      <c r="S9" s="69">
        <f t="shared" si="1"/>
        <v>100</v>
      </c>
      <c r="T9" s="70">
        <f t="shared" si="2"/>
        <v>180</v>
      </c>
      <c r="U9" s="71" t="str">
        <f t="shared" si="3"/>
        <v>FRA + 8</v>
      </c>
      <c r="V9" s="103" t="str">
        <f t="shared" si="4"/>
        <v>M40 -77</v>
      </c>
      <c r="W9" s="93">
        <f t="shared" si="5"/>
        <v>227.92339579569307</v>
      </c>
      <c r="X9" s="159">
        <f>IF(E9="","",W9*VLOOKUP(2018-H9,Masterh!C18:D73,2,FALSE))</f>
        <v>268.03791345573501</v>
      </c>
      <c r="AB9" s="106" t="e">
        <f>IF(A9="H",T9-HLOOKUP(V9,Masterh!$C$1:$CD$9,2,FALSE),T9-HLOOKUP(V9,Masterf!$C$1:$BN$9,2,FALSE))</f>
        <v>#N/A</v>
      </c>
      <c r="AC9" s="106">
        <f>IF(E9="H",T9-HLOOKUP(V9,Masterh!$C$1:$CD$9,3,FALSE),T9-HLOOKUP(V9,Masterf!$C$1:$BN$9,3,FALSE))</f>
        <v>28</v>
      </c>
      <c r="AD9" s="106">
        <f>IF(E9="H",T9-HLOOKUP(V9,Masterh!$C$1:$CD$9,4,FALSE),T9-HLOOKUP(V9,Masterf!$C$1:$BN$9,4,FALSE))</f>
        <v>8</v>
      </c>
      <c r="AE9" s="106">
        <f>IF(E9="H",T9-HLOOKUP(V9,Masterh!$C$1:$CD$9,5,FALSE),T9-HLOOKUP(V9,Masterf!$C$1:$BN$9,5,FALSE))</f>
        <v>-2</v>
      </c>
      <c r="AF9" s="106">
        <f>IF(E9="H",T9-HLOOKUP(V9,Masterh!$C$1:$CD$9,6,FALSE),T9-HLOOKUP(V9,Masterf!$C$1:$BN$9,6,FALSE))</f>
        <v>-12</v>
      </c>
      <c r="AG9" s="106">
        <f>IF(E9="H",T9-HLOOKUP(V9,Masterh!$C$1:$CD$9,7,FALSE),T9-HLOOKUP(V9,Masterf!$C$1:$BN$9,7,FALSE))</f>
        <v>-820</v>
      </c>
      <c r="AH9" s="106">
        <f>IF(E9="H",T9-HLOOKUP(V9,Masterh!$C$1:$CD$9,8,FALSE),T9-HLOOKUP(V9,Masterf!$C$1:$BN$9,8,FALSE))</f>
        <v>-820</v>
      </c>
      <c r="AI9" s="106">
        <f>IF(E9="H",T9-HLOOKUP(V9,Masterh!$C$1:$CD$9,9,FALSE),T9-HLOOKUP(V9,Masterf!$C$1:$BN$9,9,FALSE))</f>
        <v>-820</v>
      </c>
      <c r="AJ9" s="171" t="str">
        <f t="shared" si="6"/>
        <v>FRA +</v>
      </c>
      <c r="AK9" s="115"/>
      <c r="AL9" s="172" t="str">
        <f t="shared" si="7"/>
        <v>FRA +</v>
      </c>
      <c r="AM9" s="173">
        <f t="shared" si="8"/>
        <v>8</v>
      </c>
      <c r="AN9" s="115" t="str">
        <f>IF(AND(H9&lt;1921),VLOOKUP(K9,Masterh!$F$10:$P$28,11),IF(AND(H9&gt;=1921,H9&lt;1939),VLOOKUP(K9,Masterh!$F$10:$P$28,11),IF(AND(H9&gt;=1939,H9&lt;1944),VLOOKUP(K9,Masterh!$F$10:$P$28,10),IF(AND(H9&gt;=1944,H9&lt;1949),VLOOKUP(K9,Masterh!$F$10:$P$28,9),IF(AND(H9&gt;=1949,H9&lt;1954),VLOOKUP(K9,Masterh!$F$10:$P$28,8),IF(AND(H9&gt;=1954,H9&lt;1959),VLOOKUP(K9,Masterh!$F$10:$P$28,7),IF(AND(H9&gt;=1959,H9&lt;1964),VLOOKUP(K9,Masterh!$F$10:$P$28,6),IF(AND(H9&gt;=1964,H9&lt;1969),VLOOKUP(K9,Masterh!$F$10:$P$28,5),IF(AND(H9&gt;=1969,H9&lt;1974),VLOOKUP(K9,Masterh!$F$10:$P$28,4),IF(AND(H9&gt;=1974,H9&lt;1979),VLOOKUP(K9,Masterh!$F$10:$P$28,3),IF(AND(H9&gt;=1979,H9&lt;1984),VLOOKUP(K9,Masterh!$F$10:$P$28,2),"SENIOR")))))))))))</f>
        <v>M40 -77</v>
      </c>
      <c r="AO9" s="115" t="str">
        <f>IF(AND(H9&lt;1949),VLOOKUP(K9,Masterf!$F$10:$N$24,9),IF(AND(H9&gt;=1949,H9&lt;1954),VLOOKUP(K9,Masterf!$F$10:$N$24,8),IF(AND(H9&gt;=1954,H9&lt;1959),VLOOKUP(K9,Masterf!$F$10:$N$24,7),IF(AND(H9&gt;=1959,H9&lt;1964),VLOOKUP(K9,Masterf!$F$10:$N$24,6),IF(AND(H9&gt;=1964,H9&lt;1969),VLOOKUP(K9,Masterf!$F$10:$N$24,5),IF(AND(H9&gt;=1969,H9&lt;1974),VLOOKUP(K9,Masterf!$F$10:$N$24,4),IF(AND(H9&gt;=1974,H9&lt;1979),VLOOKUP(K9,Masterf!$F$10:$N$24,3),IF(AND(H9&gt;=1979,H9&lt;1984),VLOOKUP(K9,Masterf!$F$10:$N$24,2),"SENIOR"))))))))</f>
        <v>W40 -75</v>
      </c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</row>
    <row r="10" spans="1:122" s="5" customFormat="1" ht="30" customHeight="1" x14ac:dyDescent="0.2">
      <c r="B10" s="85"/>
      <c r="C10" s="42"/>
      <c r="D10" s="202"/>
      <c r="E10" s="101" t="s">
        <v>68</v>
      </c>
      <c r="F10" s="44" t="s">
        <v>39</v>
      </c>
      <c r="G10" s="45" t="s">
        <v>39</v>
      </c>
      <c r="H10" s="102">
        <v>1947</v>
      </c>
      <c r="I10" s="48" t="s">
        <v>39</v>
      </c>
      <c r="J10" s="43" t="s">
        <v>39</v>
      </c>
      <c r="K10" s="156">
        <v>67</v>
      </c>
      <c r="L10" s="46">
        <v>50</v>
      </c>
      <c r="M10" s="47"/>
      <c r="N10" s="47"/>
      <c r="O10" s="69">
        <f t="shared" si="0"/>
        <v>50</v>
      </c>
      <c r="P10" s="68">
        <v>80</v>
      </c>
      <c r="Q10" s="68"/>
      <c r="R10" s="68"/>
      <c r="S10" s="69">
        <f t="shared" si="1"/>
        <v>80</v>
      </c>
      <c r="T10" s="70">
        <f t="shared" si="2"/>
        <v>130</v>
      </c>
      <c r="U10" s="71" t="str">
        <f t="shared" si="3"/>
        <v>MON + 40</v>
      </c>
      <c r="V10" s="103" t="str">
        <f t="shared" si="4"/>
        <v>M70 -69</v>
      </c>
      <c r="W10" s="93">
        <f t="shared" si="5"/>
        <v>175.98103184815903</v>
      </c>
      <c r="X10" s="159">
        <f>IF(E10="","",W10*VLOOKUP(2018-H10,Masterh!C19:D74,2,FALSE))</f>
        <v>336.12377082998375</v>
      </c>
      <c r="AB10" s="106" t="e">
        <f>IF(A10="H",T10-HLOOKUP(V10,Masterh!$C$1:$CD$9,2,FALSE),T10-HLOOKUP(V10,Masterf!$C$1:$BN$9,2,FALSE))</f>
        <v>#N/A</v>
      </c>
      <c r="AC10" s="106">
        <f>IF(E10="H",T10-HLOOKUP(V10,Masterh!$C$1:$CD$9,3,FALSE),T10-HLOOKUP(V10,Masterf!$C$1:$BN$9,3,FALSE))</f>
        <v>68</v>
      </c>
      <c r="AD10" s="106">
        <f>IF(E10="H",T10-HLOOKUP(V10,Masterh!$C$1:$CD$9,4,FALSE),T10-HLOOKUP(V10,Masterf!$C$1:$BN$9,4,FALSE))</f>
        <v>53</v>
      </c>
      <c r="AE10" s="106">
        <f>IF(E10="H",T10-HLOOKUP(V10,Masterh!$C$1:$CD$9,5,FALSE),T10-HLOOKUP(V10,Masterf!$C$1:$BN$9,5,FALSE))</f>
        <v>44</v>
      </c>
      <c r="AF10" s="106">
        <f>IF(E10="H",T10-HLOOKUP(V10,Masterh!$C$1:$CD$9,6,FALSE),T10-HLOOKUP(V10,Masterf!$C$1:$BN$9,6,FALSE))</f>
        <v>40</v>
      </c>
      <c r="AG10" s="106">
        <f>IF(E10="H",T10-HLOOKUP(V10,Masterh!$C$1:$CD$9,7,FALSE),T10-HLOOKUP(V10,Masterf!$C$1:$BN$9,7,FALSE))</f>
        <v>-870</v>
      </c>
      <c r="AH10" s="106">
        <f>IF(E10="H",T10-HLOOKUP(V10,Masterh!$C$1:$CD$9,8,FALSE),T10-HLOOKUP(V10,Masterf!$C$1:$BN$9,8,FALSE))</f>
        <v>-870</v>
      </c>
      <c r="AI10" s="106">
        <f>IF(E10="H",T10-HLOOKUP(V10,Masterh!$C$1:$CD$9,9,FALSE),T10-HLOOKUP(V10,Masterf!$C$1:$BN$9,9,FALSE))</f>
        <v>-870</v>
      </c>
      <c r="AJ10" s="171" t="str">
        <f t="shared" ref="AJ10" si="9">IF(E10=0," ",IF(AI10&gt;=0,$AI$5,IF(AH10&gt;=0,$AH$5,IF(AG10&gt;=0,$AG$5,IF(AF10&gt;=0,$AF$5,IF(AE10&gt;=0,$AE$5,IF(AD10&gt;=0,$AD$5,IF(AC10&gt;=0,$AC$5,$AB$5))))))))</f>
        <v>MON +</v>
      </c>
      <c r="AK10" s="115"/>
      <c r="AL10" s="172" t="str">
        <f t="shared" si="7"/>
        <v>MON +</v>
      </c>
      <c r="AM10" s="173">
        <f t="shared" si="8"/>
        <v>40</v>
      </c>
      <c r="AN10" s="115" t="str">
        <f>IF(AND(H10&lt;1921),VLOOKUP(K10,Masterh!$F$10:$P$28,11),IF(AND(H10&gt;=1921,H10&lt;1939),VLOOKUP(K10,Masterh!$F$10:$P$28,11),IF(AND(H10&gt;=1939,H10&lt;1944),VLOOKUP(K10,Masterh!$F$10:$P$28,10),IF(AND(H10&gt;=1944,H10&lt;1949),VLOOKUP(K10,Masterh!$F$10:$P$28,9),IF(AND(H10&gt;=1949,H10&lt;1954),VLOOKUP(K10,Masterh!$F$10:$P$28,8),IF(AND(H10&gt;=1954,H10&lt;1959),VLOOKUP(K10,Masterh!$F$10:$P$28,7),IF(AND(H10&gt;=1959,H10&lt;1964),VLOOKUP(K10,Masterh!$F$10:$P$28,6),IF(AND(H10&gt;=1964,H10&lt;1969),VLOOKUP(K10,Masterh!$F$10:$P$28,5),IF(AND(H10&gt;=1969,H10&lt;1974),VLOOKUP(K10,Masterh!$F$10:$P$28,4),IF(AND(H10&gt;=1974,H10&lt;1979),VLOOKUP(K10,Masterh!$F$10:$P$28,3),IF(AND(H10&gt;=1979,H10&lt;1984),VLOOKUP(K10,Masterh!$F$10:$P$28,2),"SENIOR")))))))))))</f>
        <v>M70 -69</v>
      </c>
      <c r="AO10" s="115" t="str">
        <f>IF(AND(H10&lt;1949),VLOOKUP(K10,Masterf!$F$10:$N$24,9),IF(AND(H10&gt;=1949,H10&lt;1954),VLOOKUP(K10,Masterf!$F$10:$N$24,8),IF(AND(H10&gt;=1954,H10&lt;1959),VLOOKUP(K10,Masterf!$F$10:$N$24,7),IF(AND(H10&gt;=1959,H10&lt;1964),VLOOKUP(K10,Masterf!$F$10:$N$24,6),IF(AND(H10&gt;=1964,H10&lt;1969),VLOOKUP(K10,Masterf!$F$10:$N$24,5),IF(AND(H10&gt;=1969,H10&lt;1974),VLOOKUP(K10,Masterf!$F$10:$N$24,4),IF(AND(H10&gt;=1974,H10&lt;1979),VLOOKUP(K10,Masterf!$F$10:$N$24,3),IF(AND(H10&gt;=1979,H10&lt;1984),VLOOKUP(K10,Masterf!$F$10:$N$24,2),"SENIOR"))))))))</f>
        <v>W+70 -69</v>
      </c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</row>
    <row r="11" spans="1:122" s="5" customFormat="1" ht="30" customHeight="1" x14ac:dyDescent="0.2">
      <c r="B11" s="85"/>
      <c r="C11" s="42"/>
      <c r="D11" s="202"/>
      <c r="E11" s="101" t="s">
        <v>68</v>
      </c>
      <c r="F11" s="44" t="s">
        <v>39</v>
      </c>
      <c r="G11" s="45" t="s">
        <v>39</v>
      </c>
      <c r="H11" s="102">
        <v>1939</v>
      </c>
      <c r="I11" s="48" t="s">
        <v>39</v>
      </c>
      <c r="J11" s="43" t="s">
        <v>39</v>
      </c>
      <c r="K11" s="156">
        <v>75</v>
      </c>
      <c r="L11" s="46">
        <v>100</v>
      </c>
      <c r="M11" s="47"/>
      <c r="N11" s="47"/>
      <c r="O11" s="69">
        <f t="shared" si="0"/>
        <v>100</v>
      </c>
      <c r="P11" s="68">
        <v>130</v>
      </c>
      <c r="Q11" s="68"/>
      <c r="R11" s="68"/>
      <c r="S11" s="69">
        <f t="shared" si="1"/>
        <v>130</v>
      </c>
      <c r="T11" s="70">
        <f t="shared" si="2"/>
        <v>230</v>
      </c>
      <c r="U11" s="71" t="str">
        <f t="shared" si="3"/>
        <v>MON + 143</v>
      </c>
      <c r="V11" s="103" t="str">
        <f t="shared" si="4"/>
        <v>M75 -77</v>
      </c>
      <c r="W11" s="93">
        <f t="shared" si="5"/>
        <v>291.23545018338558</v>
      </c>
      <c r="X11" s="159">
        <f>IF(E11="","",W11*VLOOKUP(2018-H11,Masterh!C20:D75,2,FALSE))</f>
        <v>704.49855399360968</v>
      </c>
      <c r="AB11" s="106" t="e">
        <f>IF(A11="H",T11-HLOOKUP(V11,Masterh!$C$1:$CD$9,2,FALSE),T11-HLOOKUP(V11,Masterf!$C$1:$BN$9,2,FALSE))</f>
        <v>#N/A</v>
      </c>
      <c r="AC11" s="106">
        <f>IF(E11="H",T11-HLOOKUP(V11,Masterh!$C$1:$CD$9,3,FALSE),T11-HLOOKUP(V11,Masterf!$C$1:$BN$9,3,FALSE))</f>
        <v>168</v>
      </c>
      <c r="AD11" s="106">
        <f>IF(E11="H",T11-HLOOKUP(V11,Masterh!$C$1:$CD$9,4,FALSE),T11-HLOOKUP(V11,Masterf!$C$1:$BN$9,4,FALSE))</f>
        <v>153</v>
      </c>
      <c r="AE11" s="106">
        <f>IF(E11="H",T11-HLOOKUP(V11,Masterh!$C$1:$CD$9,5,FALSE),T11-HLOOKUP(V11,Masterf!$C$1:$BN$9,5,FALSE))</f>
        <v>145</v>
      </c>
      <c r="AF11" s="106">
        <f>IF(E11="H",T11-HLOOKUP(V11,Masterh!$C$1:$CD$9,6,FALSE),T11-HLOOKUP(V11,Masterf!$C$1:$BN$9,6,FALSE))</f>
        <v>143</v>
      </c>
      <c r="AG11" s="106">
        <f>IF(E11="H",T11-HLOOKUP(V11,Masterh!$C$1:$CD$9,7,FALSE),T11-HLOOKUP(V11,Masterf!$C$1:$BN$9,7,FALSE))</f>
        <v>-770</v>
      </c>
      <c r="AH11" s="106">
        <f>IF(E11="H",T11-HLOOKUP(V11,Masterh!$C$1:$CD$9,8,FALSE),T11-HLOOKUP(V11,Masterf!$C$1:$BN$9,8,FALSE))</f>
        <v>-770</v>
      </c>
      <c r="AI11" s="106">
        <f>IF(E11="H",T11-HLOOKUP(V11,Masterh!$C$1:$CD$9,9,FALSE),T11-HLOOKUP(V11,Masterf!$C$1:$BN$9,9,FALSE))</f>
        <v>-770</v>
      </c>
      <c r="AJ11" s="171" t="str">
        <f t="shared" si="6"/>
        <v>MON +</v>
      </c>
      <c r="AK11" s="115"/>
      <c r="AL11" s="172" t="str">
        <f t="shared" si="7"/>
        <v>MON +</v>
      </c>
      <c r="AM11" s="173">
        <f t="shared" si="8"/>
        <v>143</v>
      </c>
      <c r="AN11" s="115" t="str">
        <f>IF(AND(H11&lt;1921),VLOOKUP(K11,Masterh!$F$10:$P$28,11),IF(AND(H11&gt;=1921,H11&lt;1939),VLOOKUP(K11,Masterh!$F$10:$P$28,11),IF(AND(H11&gt;=1939,H11&lt;1944),VLOOKUP(K11,Masterh!$F$10:$P$28,10),IF(AND(H11&gt;=1944,H11&lt;1949),VLOOKUP(K11,Masterh!$F$10:$P$28,9),IF(AND(H11&gt;=1949,H11&lt;1954),VLOOKUP(K11,Masterh!$F$10:$P$28,8),IF(AND(H11&gt;=1954,H11&lt;1959),VLOOKUP(K11,Masterh!$F$10:$P$28,7),IF(AND(H11&gt;=1959,H11&lt;1964),VLOOKUP(K11,Masterh!$F$10:$P$28,6),IF(AND(H11&gt;=1964,H11&lt;1969),VLOOKUP(K11,Masterh!$F$10:$P$28,5),IF(AND(H11&gt;=1969,H11&lt;1974),VLOOKUP(K11,Masterh!$F$10:$P$28,4),IF(AND(H11&gt;=1974,H11&lt;1979),VLOOKUP(K11,Masterh!$F$10:$P$28,3),IF(AND(H11&gt;=1979,H11&lt;1984),VLOOKUP(K11,Masterh!$F$10:$P$28,2),"SENIOR")))))))))))</f>
        <v>M75 -77</v>
      </c>
      <c r="AO11" s="115" t="str">
        <f>IF(AND(H11&lt;1949),VLOOKUP(K11,Masterf!$F$10:$N$24,9),IF(AND(H11&gt;=1949,H11&lt;1954),VLOOKUP(K11,Masterf!$F$10:$N$24,8),IF(AND(H11&gt;=1954,H11&lt;1959),VLOOKUP(K11,Masterf!$F$10:$N$24,7),IF(AND(H11&gt;=1959,H11&lt;1964),VLOOKUP(K11,Masterf!$F$10:$N$24,6),IF(AND(H11&gt;=1964,H11&lt;1969),VLOOKUP(K11,Masterf!$F$10:$N$24,5),IF(AND(H11&gt;=1969,H11&lt;1974),VLOOKUP(K11,Masterf!$F$10:$N$24,4),IF(AND(H11&gt;=1974,H11&lt;1979),VLOOKUP(K11,Masterf!$F$10:$N$24,3),IF(AND(H11&gt;=1979,H11&lt;1984),VLOOKUP(K11,Masterf!$F$10:$N$24,2),"SENIOR"))))))))</f>
        <v>W+70 -75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</row>
    <row r="12" spans="1:122" s="5" customFormat="1" ht="30" customHeight="1" x14ac:dyDescent="0.2">
      <c r="B12" s="85"/>
      <c r="C12" s="42"/>
      <c r="D12" s="202"/>
      <c r="E12" s="101"/>
      <c r="F12" s="44" t="s">
        <v>39</v>
      </c>
      <c r="G12" s="45" t="s">
        <v>39</v>
      </c>
      <c r="H12" s="102">
        <v>1939</v>
      </c>
      <c r="I12" s="48" t="s">
        <v>39</v>
      </c>
      <c r="J12" s="43" t="s">
        <v>39</v>
      </c>
      <c r="K12" s="156">
        <v>75</v>
      </c>
      <c r="L12" s="46"/>
      <c r="M12" s="47"/>
      <c r="N12" s="47"/>
      <c r="O12" s="69" t="str">
        <f t="shared" si="0"/>
        <v/>
      </c>
      <c r="P12" s="68"/>
      <c r="Q12" s="68"/>
      <c r="R12" s="68"/>
      <c r="S12" s="69" t="str">
        <f t="shared" si="1"/>
        <v/>
      </c>
      <c r="T12" s="70" t="str">
        <f t="shared" si="2"/>
        <v/>
      </c>
      <c r="U12" s="71" t="str">
        <f t="shared" si="3"/>
        <v xml:space="preserve">   </v>
      </c>
      <c r="V12" s="103" t="str">
        <f t="shared" si="4"/>
        <v xml:space="preserve"> </v>
      </c>
      <c r="W12" s="93" t="str">
        <f t="shared" si="5"/>
        <v/>
      </c>
      <c r="X12" s="159" t="str">
        <f>IF(E12="","",W12*VLOOKUP(2018-H12,Masterh!C21:D76,2,FALSE))</f>
        <v/>
      </c>
      <c r="AB12" s="106" t="e">
        <f>IF(A12="H",T12-HLOOKUP(V12,Masterh!$C$1:$CD$9,2,FALSE),T12-HLOOKUP(V12,Masterf!$C$1:$BN$9,2,FALSE))</f>
        <v>#VALUE!</v>
      </c>
      <c r="AC12" s="106" t="e">
        <f>IF(E12="H",T12-HLOOKUP(V12,Masterh!$C$1:$CD$9,3,FALSE),T12-HLOOKUP(V12,Masterf!$C$1:$BN$9,3,FALSE))</f>
        <v>#VALUE!</v>
      </c>
      <c r="AD12" s="106" t="e">
        <f>IF(E12="H",T12-HLOOKUP(V12,Masterh!$C$1:$CD$9,4,FALSE),T12-HLOOKUP(V12,Masterf!$C$1:$BN$9,4,FALSE))</f>
        <v>#VALUE!</v>
      </c>
      <c r="AE12" s="106" t="e">
        <f>IF(E12="H",T12-HLOOKUP(V12,Masterh!$C$1:$CD$9,5,FALSE),T12-HLOOKUP(V12,Masterf!$C$1:$BN$9,5,FALSE))</f>
        <v>#VALUE!</v>
      </c>
      <c r="AF12" s="106" t="e">
        <f>IF(E12="H",T12-HLOOKUP(V12,Masterh!$C$1:$CD$9,6,FALSE),T12-HLOOKUP(V12,Masterf!$C$1:$BN$9,6,FALSE))</f>
        <v>#VALUE!</v>
      </c>
      <c r="AG12" s="106" t="e">
        <f>IF(E12="H",T12-HLOOKUP(V12,Masterh!$C$1:$CD$9,7,FALSE),T12-HLOOKUP(V12,Masterf!$C$1:$BN$9,7,FALSE))</f>
        <v>#VALUE!</v>
      </c>
      <c r="AH12" s="106" t="e">
        <f>IF(E12="H",T12-HLOOKUP(V12,Masterh!$C$1:$CD$9,8,FALSE),T12-HLOOKUP(V12,Masterf!$C$1:$BN$9,8,FALSE))</f>
        <v>#VALUE!</v>
      </c>
      <c r="AI12" s="106" t="e">
        <f>IF(E12="H",T12-HLOOKUP(V12,Masterh!$C$1:$CD$9,9,FALSE),T12-HLOOKUP(V12,Masterf!$C$1:$BN$9,9,FALSE))</f>
        <v>#VALUE!</v>
      </c>
      <c r="AJ12" s="171" t="str">
        <f t="shared" si="6"/>
        <v xml:space="preserve"> </v>
      </c>
      <c r="AK12" s="115"/>
      <c r="AL12" s="172" t="str">
        <f t="shared" si="7"/>
        <v xml:space="preserve"> </v>
      </c>
      <c r="AM12" s="173" t="str">
        <f t="shared" si="8"/>
        <v xml:space="preserve"> </v>
      </c>
      <c r="AN12" s="115" t="str">
        <f>IF(AND(H12&lt;1921),VLOOKUP(K12,Masterh!$F$10:$P$28,11),IF(AND(H12&gt;=1921,H12&lt;1939),VLOOKUP(K12,Masterh!$F$10:$P$28,11),IF(AND(H12&gt;=1939,H12&lt;1944),VLOOKUP(K12,Masterh!$F$10:$P$28,10),IF(AND(H12&gt;=1944,H12&lt;1949),VLOOKUP(K12,Masterh!$F$10:$P$28,9),IF(AND(H12&gt;=1949,H12&lt;1954),VLOOKUP(K12,Masterh!$F$10:$P$28,8),IF(AND(H12&gt;=1954,H12&lt;1959),VLOOKUP(K12,Masterh!$F$10:$P$28,7),IF(AND(H12&gt;=1959,H12&lt;1964),VLOOKUP(K12,Masterh!$F$10:$P$28,6),IF(AND(H12&gt;=1964,H12&lt;1969),VLOOKUP(K12,Masterh!$F$10:$P$28,5),IF(AND(H12&gt;=1969,H12&lt;1974),VLOOKUP(K12,Masterh!$F$10:$P$28,4),IF(AND(H12&gt;=1974,H12&lt;1979),VLOOKUP(K12,Masterh!$F$10:$P$28,3),IF(AND(H12&gt;=1979,H12&lt;1984),VLOOKUP(K12,Masterh!$F$10:$P$28,2),"SENIOR")))))))))))</f>
        <v>M75 -77</v>
      </c>
      <c r="AO12" s="115" t="str">
        <f>IF(AND(H12&lt;1949),VLOOKUP(K12,Masterf!$F$10:$N$24,9),IF(AND(H12&gt;=1949,H12&lt;1954),VLOOKUP(K12,Masterf!$F$10:$N$24,8),IF(AND(H12&gt;=1954,H12&lt;1959),VLOOKUP(K12,Masterf!$F$10:$N$24,7),IF(AND(H12&gt;=1959,H12&lt;1964),VLOOKUP(K12,Masterf!$F$10:$N$24,6),IF(AND(H12&gt;=1964,H12&lt;1969),VLOOKUP(K12,Masterf!$F$10:$N$24,5),IF(AND(H12&gt;=1969,H12&lt;1974),VLOOKUP(K12,Masterf!$F$10:$N$24,4),IF(AND(H12&gt;=1974,H12&lt;1979),VLOOKUP(K12,Masterf!$F$10:$N$24,3),IF(AND(H12&gt;=1979,H12&lt;1984),VLOOKUP(K12,Masterf!$F$10:$N$24,2),"SENIOR"))))))))</f>
        <v>W+70 -75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</row>
    <row r="13" spans="1:122" s="5" customFormat="1" ht="30" customHeight="1" x14ac:dyDescent="0.2">
      <c r="B13" s="84"/>
      <c r="C13" s="62"/>
      <c r="D13" s="102"/>
      <c r="E13" s="101"/>
      <c r="F13" s="64" t="s">
        <v>39</v>
      </c>
      <c r="G13" s="65" t="s">
        <v>39</v>
      </c>
      <c r="H13" s="102">
        <v>1939</v>
      </c>
      <c r="I13" s="66" t="s">
        <v>39</v>
      </c>
      <c r="J13" s="63" t="s">
        <v>39</v>
      </c>
      <c r="K13" s="156">
        <v>75</v>
      </c>
      <c r="L13" s="67"/>
      <c r="M13" s="68"/>
      <c r="N13" s="68"/>
      <c r="O13" s="69" t="str">
        <f t="shared" si="0"/>
        <v/>
      </c>
      <c r="P13" s="68"/>
      <c r="Q13" s="68"/>
      <c r="R13" s="68"/>
      <c r="S13" s="69" t="str">
        <f t="shared" si="1"/>
        <v/>
      </c>
      <c r="T13" s="70" t="str">
        <f t="shared" si="2"/>
        <v/>
      </c>
      <c r="U13" s="71" t="str">
        <f t="shared" si="3"/>
        <v xml:space="preserve">   </v>
      </c>
      <c r="V13" s="103" t="str">
        <f t="shared" si="4"/>
        <v xml:space="preserve"> </v>
      </c>
      <c r="W13" s="93" t="str">
        <f t="shared" si="5"/>
        <v/>
      </c>
      <c r="X13" s="159" t="str">
        <f>IF(E13="","",W13*VLOOKUP(2018-H13,Masterh!C22:D77,2,FALSE))</f>
        <v/>
      </c>
      <c r="AB13" s="106" t="e">
        <f>IF(A13="H",T13-HLOOKUP(V13,Masterh!$C$1:$CD$9,2,FALSE),T13-HLOOKUP(V13,Masterf!$C$1:$BN$9,2,FALSE))</f>
        <v>#VALUE!</v>
      </c>
      <c r="AC13" s="106" t="e">
        <f>IF(E13="H",T13-HLOOKUP(V13,Masterh!$C$1:$CD$9,3,FALSE),T13-HLOOKUP(V13,Masterf!$C$1:$BN$9,3,FALSE))</f>
        <v>#VALUE!</v>
      </c>
      <c r="AD13" s="106" t="e">
        <f>IF(E13="H",T13-HLOOKUP(V13,Masterh!$C$1:$CD$9,4,FALSE),T13-HLOOKUP(V13,Masterf!$C$1:$BN$9,4,FALSE))</f>
        <v>#VALUE!</v>
      </c>
      <c r="AE13" s="106" t="e">
        <f>IF(E13="H",T13-HLOOKUP(V13,Masterh!$C$1:$CD$9,5,FALSE),T13-HLOOKUP(V13,Masterf!$C$1:$BN$9,5,FALSE))</f>
        <v>#VALUE!</v>
      </c>
      <c r="AF13" s="106" t="e">
        <f>IF(E13="H",T13-HLOOKUP(V13,Masterh!$C$1:$CD$9,6,FALSE),T13-HLOOKUP(V13,Masterf!$C$1:$BN$9,6,FALSE))</f>
        <v>#VALUE!</v>
      </c>
      <c r="AG13" s="106" t="e">
        <f>IF(E13="H",T13-HLOOKUP(V13,Masterh!$C$1:$CD$9,7,FALSE),T13-HLOOKUP(V13,Masterf!$C$1:$BN$9,7,FALSE))</f>
        <v>#VALUE!</v>
      </c>
      <c r="AH13" s="106" t="e">
        <f>IF(E13="H",T13-HLOOKUP(V13,Masterh!$C$1:$CD$9,8,FALSE),T13-HLOOKUP(V13,Masterf!$C$1:$BN$9,8,FALSE))</f>
        <v>#VALUE!</v>
      </c>
      <c r="AI13" s="106" t="e">
        <f>IF(E13="H",T13-HLOOKUP(V13,Masterh!$C$1:$CD$9,9,FALSE),T13-HLOOKUP(V13,Masterf!$C$1:$BN$9,9,FALSE))</f>
        <v>#VALUE!</v>
      </c>
      <c r="AJ13" s="171" t="str">
        <f t="shared" si="6"/>
        <v xml:space="preserve"> </v>
      </c>
      <c r="AK13" s="115"/>
      <c r="AL13" s="172" t="str">
        <f t="shared" si="7"/>
        <v xml:space="preserve"> </v>
      </c>
      <c r="AM13" s="173" t="str">
        <f t="shared" si="8"/>
        <v xml:space="preserve"> </v>
      </c>
      <c r="AN13" s="115" t="str">
        <f>IF(AND(H13&lt;1921),VLOOKUP(K13,Masterh!$F$10:$P$28,11),IF(AND(H13&gt;=1921,H13&lt;1939),VLOOKUP(K13,Masterh!$F$10:$P$28,11),IF(AND(H13&gt;=1939,H13&lt;1944),VLOOKUP(K13,Masterh!$F$10:$P$28,10),IF(AND(H13&gt;=1944,H13&lt;1949),VLOOKUP(K13,Masterh!$F$10:$P$28,9),IF(AND(H13&gt;=1949,H13&lt;1954),VLOOKUP(K13,Masterh!$F$10:$P$28,8),IF(AND(H13&gt;=1954,H13&lt;1959),VLOOKUP(K13,Masterh!$F$10:$P$28,7),IF(AND(H13&gt;=1959,H13&lt;1964),VLOOKUP(K13,Masterh!$F$10:$P$28,6),IF(AND(H13&gt;=1964,H13&lt;1969),VLOOKUP(K13,Masterh!$F$10:$P$28,5),IF(AND(H13&gt;=1969,H13&lt;1974),VLOOKUP(K13,Masterh!$F$10:$P$28,4),IF(AND(H13&gt;=1974,H13&lt;1979),VLOOKUP(K13,Masterh!$F$10:$P$28,3),IF(AND(H13&gt;=1979,H13&lt;1984),VLOOKUP(K13,Masterh!$F$10:$P$28,2),"SENIOR")))))))))))</f>
        <v>M75 -77</v>
      </c>
      <c r="AO13" s="115" t="str">
        <f>IF(AND(H13&lt;1949),VLOOKUP(K13,Masterf!$F$10:$N$24,9),IF(AND(H13&gt;=1949,H13&lt;1954),VLOOKUP(K13,Masterf!$F$10:$N$24,8),IF(AND(H13&gt;=1954,H13&lt;1959),VLOOKUP(K13,Masterf!$F$10:$N$24,7),IF(AND(H13&gt;=1959,H13&lt;1964),VLOOKUP(K13,Masterf!$F$10:$N$24,6),IF(AND(H13&gt;=1964,H13&lt;1969),VLOOKUP(K13,Masterf!$F$10:$N$24,5),IF(AND(H13&gt;=1969,H13&lt;1974),VLOOKUP(K13,Masterf!$F$10:$N$24,4),IF(AND(H13&gt;=1974,H13&lt;1979),VLOOKUP(K13,Masterf!$F$10:$N$24,3),IF(AND(H13&gt;=1979,H13&lt;1984),VLOOKUP(K13,Masterf!$F$10:$N$24,2),"SENIOR"))))))))</f>
        <v>W+70 -75</v>
      </c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</row>
    <row r="14" spans="1:122" s="5" customFormat="1" ht="30" customHeight="1" x14ac:dyDescent="0.2">
      <c r="B14" s="85"/>
      <c r="C14" s="42"/>
      <c r="D14" s="202"/>
      <c r="E14" s="101"/>
      <c r="F14" s="44" t="s">
        <v>39</v>
      </c>
      <c r="G14" s="45" t="s">
        <v>39</v>
      </c>
      <c r="H14" s="102">
        <v>1939</v>
      </c>
      <c r="I14" s="48" t="s">
        <v>39</v>
      </c>
      <c r="J14" s="43" t="s">
        <v>39</v>
      </c>
      <c r="K14" s="156">
        <v>75</v>
      </c>
      <c r="L14" s="46"/>
      <c r="M14" s="47"/>
      <c r="N14" s="47"/>
      <c r="O14" s="69" t="str">
        <f t="shared" si="0"/>
        <v/>
      </c>
      <c r="P14" s="68"/>
      <c r="Q14" s="68"/>
      <c r="R14" s="68"/>
      <c r="S14" s="69" t="str">
        <f t="shared" si="1"/>
        <v/>
      </c>
      <c r="T14" s="70" t="str">
        <f t="shared" si="2"/>
        <v/>
      </c>
      <c r="U14" s="71" t="str">
        <f t="shared" si="3"/>
        <v xml:space="preserve">   </v>
      </c>
      <c r="V14" s="103" t="str">
        <f t="shared" si="4"/>
        <v xml:space="preserve"> </v>
      </c>
      <c r="W14" s="93" t="str">
        <f t="shared" si="5"/>
        <v/>
      </c>
      <c r="X14" s="159" t="str">
        <f>IF(E14="","",W14*VLOOKUP(2018-H14,Masterh!C23:D78,2,FALSE))</f>
        <v/>
      </c>
      <c r="AB14" s="106" t="e">
        <f>IF(A14="H",T14-HLOOKUP(V14,Masterh!$C$1:$CD$9,2,FALSE),T14-HLOOKUP(V14,Masterf!$C$1:$BN$9,2,FALSE))</f>
        <v>#VALUE!</v>
      </c>
      <c r="AC14" s="106" t="e">
        <f>IF(E14="H",T14-HLOOKUP(V14,Masterh!$C$1:$CD$9,3,FALSE),T14-HLOOKUP(V14,Masterf!$C$1:$BN$9,3,FALSE))</f>
        <v>#VALUE!</v>
      </c>
      <c r="AD14" s="106" t="e">
        <f>IF(E14="H",T14-HLOOKUP(V14,Masterh!$C$1:$CD$9,4,FALSE),T14-HLOOKUP(V14,Masterf!$C$1:$BN$9,4,FALSE))</f>
        <v>#VALUE!</v>
      </c>
      <c r="AE14" s="106" t="e">
        <f>IF(E14="H",T14-HLOOKUP(V14,Masterh!$C$1:$CD$9,5,FALSE),T14-HLOOKUP(V14,Masterf!$C$1:$BN$9,5,FALSE))</f>
        <v>#VALUE!</v>
      </c>
      <c r="AF14" s="106" t="e">
        <f>IF(E14="H",T14-HLOOKUP(V14,Masterh!$C$1:$CD$9,6,FALSE),T14-HLOOKUP(V14,Masterf!$C$1:$BN$9,6,FALSE))</f>
        <v>#VALUE!</v>
      </c>
      <c r="AG14" s="106" t="e">
        <f>IF(E14="H",T14-HLOOKUP(V14,Masterh!$C$1:$CD$9,7,FALSE),T14-HLOOKUP(V14,Masterf!$C$1:$BN$9,7,FALSE))</f>
        <v>#VALUE!</v>
      </c>
      <c r="AH14" s="106" t="e">
        <f>IF(E14="H",T14-HLOOKUP(V14,Masterh!$C$1:$CD$9,8,FALSE),T14-HLOOKUP(V14,Masterf!$C$1:$BN$9,8,FALSE))</f>
        <v>#VALUE!</v>
      </c>
      <c r="AI14" s="106" t="e">
        <f>IF(E14="H",T14-HLOOKUP(V14,Masterh!$C$1:$CD$9,9,FALSE),T14-HLOOKUP(V14,Masterf!$C$1:$BN$9,9,FALSE))</f>
        <v>#VALUE!</v>
      </c>
      <c r="AJ14" s="171" t="str">
        <f t="shared" si="6"/>
        <v xml:space="preserve"> </v>
      </c>
      <c r="AK14" s="115"/>
      <c r="AL14" s="172" t="str">
        <f t="shared" si="7"/>
        <v xml:space="preserve"> </v>
      </c>
      <c r="AM14" s="173" t="str">
        <f t="shared" si="8"/>
        <v xml:space="preserve"> </v>
      </c>
      <c r="AN14" s="115" t="str">
        <f>IF(AND(H14&lt;1921),VLOOKUP(K14,Masterh!$F$10:$P$28,11),IF(AND(H14&gt;=1921,H14&lt;1939),VLOOKUP(K14,Masterh!$F$10:$P$28,11),IF(AND(H14&gt;=1939,H14&lt;1944),VLOOKUP(K14,Masterh!$F$10:$P$28,10),IF(AND(H14&gt;=1944,H14&lt;1949),VLOOKUP(K14,Masterh!$F$10:$P$28,9),IF(AND(H14&gt;=1949,H14&lt;1954),VLOOKUP(K14,Masterh!$F$10:$P$28,8),IF(AND(H14&gt;=1954,H14&lt;1959),VLOOKUP(K14,Masterh!$F$10:$P$28,7),IF(AND(H14&gt;=1959,H14&lt;1964),VLOOKUP(K14,Masterh!$F$10:$P$28,6),IF(AND(H14&gt;=1964,H14&lt;1969),VLOOKUP(K14,Masterh!$F$10:$P$28,5),IF(AND(H14&gt;=1969,H14&lt;1974),VLOOKUP(K14,Masterh!$F$10:$P$28,4),IF(AND(H14&gt;=1974,H14&lt;1979),VLOOKUP(K14,Masterh!$F$10:$P$28,3),IF(AND(H14&gt;=1979,H14&lt;1984),VLOOKUP(K14,Masterh!$F$10:$P$28,2),"SENIOR")))))))))))</f>
        <v>M75 -77</v>
      </c>
      <c r="AO14" s="115" t="str">
        <f>IF(AND(H14&lt;1949),VLOOKUP(K14,Masterf!$F$10:$N$24,9),IF(AND(H14&gt;=1949,H14&lt;1954),VLOOKUP(K14,Masterf!$F$10:$N$24,8),IF(AND(H14&gt;=1954,H14&lt;1959),VLOOKUP(K14,Masterf!$F$10:$N$24,7),IF(AND(H14&gt;=1959,H14&lt;1964),VLOOKUP(K14,Masterf!$F$10:$N$24,6),IF(AND(H14&gt;=1964,H14&lt;1969),VLOOKUP(K14,Masterf!$F$10:$N$24,5),IF(AND(H14&gt;=1969,H14&lt;1974),VLOOKUP(K14,Masterf!$F$10:$N$24,4),IF(AND(H14&gt;=1974,H14&lt;1979),VLOOKUP(K14,Masterf!$F$10:$N$24,3),IF(AND(H14&gt;=1979,H14&lt;1984),VLOOKUP(K14,Masterf!$F$10:$N$24,2),"SENIOR"))))))))</f>
        <v>W+70 -75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</row>
    <row r="15" spans="1:122" s="5" customFormat="1" ht="30" customHeight="1" x14ac:dyDescent="0.2">
      <c r="B15" s="85"/>
      <c r="C15" s="42"/>
      <c r="D15" s="202"/>
      <c r="E15" s="101"/>
      <c r="F15" s="44" t="s">
        <v>39</v>
      </c>
      <c r="G15" s="45" t="s">
        <v>39</v>
      </c>
      <c r="H15" s="102">
        <v>1939</v>
      </c>
      <c r="I15" s="48" t="s">
        <v>39</v>
      </c>
      <c r="J15" s="43" t="s">
        <v>39</v>
      </c>
      <c r="K15" s="156">
        <v>75</v>
      </c>
      <c r="L15" s="46"/>
      <c r="M15" s="47"/>
      <c r="N15" s="47"/>
      <c r="O15" s="69" t="str">
        <f t="shared" si="0"/>
        <v/>
      </c>
      <c r="P15" s="68"/>
      <c r="Q15" s="68"/>
      <c r="R15" s="68"/>
      <c r="S15" s="69" t="str">
        <f t="shared" si="1"/>
        <v/>
      </c>
      <c r="T15" s="70" t="str">
        <f t="shared" si="2"/>
        <v/>
      </c>
      <c r="U15" s="71" t="str">
        <f t="shared" si="3"/>
        <v xml:space="preserve">   </v>
      </c>
      <c r="V15" s="103" t="str">
        <f t="shared" si="4"/>
        <v xml:space="preserve"> </v>
      </c>
      <c r="W15" s="93" t="str">
        <f t="shared" si="5"/>
        <v/>
      </c>
      <c r="X15" s="159" t="str">
        <f>IF(E15="","",W15*VLOOKUP(2018-H15,Masterh!C24:D79,2,FALSE))</f>
        <v/>
      </c>
      <c r="AB15" s="106" t="e">
        <f>IF(A15="H",T15-HLOOKUP(V15,Masterh!$C$1:$CD$9,2,FALSE),T15-HLOOKUP(V15,Masterf!$C$1:$BN$9,2,FALSE))</f>
        <v>#VALUE!</v>
      </c>
      <c r="AC15" s="106" t="e">
        <f>IF(E15="H",T15-HLOOKUP(V15,Masterh!$C$1:$CD$9,3,FALSE),T15-HLOOKUP(V15,Masterf!$C$1:$BN$9,3,FALSE))</f>
        <v>#VALUE!</v>
      </c>
      <c r="AD15" s="106" t="e">
        <f>IF(E15="H",T15-HLOOKUP(V15,Masterh!$C$1:$CD$9,4,FALSE),T15-HLOOKUP(V15,Masterf!$C$1:$BN$9,4,FALSE))</f>
        <v>#VALUE!</v>
      </c>
      <c r="AE15" s="106" t="e">
        <f>IF(E15="H",T15-HLOOKUP(V15,Masterh!$C$1:$CD$9,5,FALSE),T15-HLOOKUP(V15,Masterf!$C$1:$BN$9,5,FALSE))</f>
        <v>#VALUE!</v>
      </c>
      <c r="AF15" s="106" t="e">
        <f>IF(E15="H",T15-HLOOKUP(V15,Masterh!$C$1:$CD$9,6,FALSE),T15-HLOOKUP(V15,Masterf!$C$1:$BN$9,6,FALSE))</f>
        <v>#VALUE!</v>
      </c>
      <c r="AG15" s="106" t="e">
        <f>IF(E15="H",T15-HLOOKUP(V15,Masterh!$C$1:$CD$9,7,FALSE),T15-HLOOKUP(V15,Masterf!$C$1:$BN$9,7,FALSE))</f>
        <v>#VALUE!</v>
      </c>
      <c r="AH15" s="106" t="e">
        <f>IF(E15="H",T15-HLOOKUP(V15,Masterh!$C$1:$CD$9,8,FALSE),T15-HLOOKUP(V15,Masterf!$C$1:$BN$9,8,FALSE))</f>
        <v>#VALUE!</v>
      </c>
      <c r="AI15" s="106" t="e">
        <f>IF(E15="H",T15-HLOOKUP(V15,Masterh!$C$1:$CD$9,9,FALSE),T15-HLOOKUP(V15,Masterf!$C$1:$BN$9,9,FALSE))</f>
        <v>#VALUE!</v>
      </c>
      <c r="AJ15" s="171" t="str">
        <f t="shared" si="6"/>
        <v xml:space="preserve"> </v>
      </c>
      <c r="AK15" s="115"/>
      <c r="AL15" s="172" t="str">
        <f t="shared" si="7"/>
        <v xml:space="preserve"> </v>
      </c>
      <c r="AM15" s="173" t="str">
        <f t="shared" si="8"/>
        <v xml:space="preserve"> </v>
      </c>
      <c r="AN15" s="115" t="str">
        <f>IF(AND(H15&lt;1921),VLOOKUP(K15,Masterh!$F$10:$P$28,11),IF(AND(H15&gt;=1921,H15&lt;1939),VLOOKUP(K15,Masterh!$F$10:$P$28,11),IF(AND(H15&gt;=1939,H15&lt;1944),VLOOKUP(K15,Masterh!$F$10:$P$28,10),IF(AND(H15&gt;=1944,H15&lt;1949),VLOOKUP(K15,Masterh!$F$10:$P$28,9),IF(AND(H15&gt;=1949,H15&lt;1954),VLOOKUP(K15,Masterh!$F$10:$P$28,8),IF(AND(H15&gt;=1954,H15&lt;1959),VLOOKUP(K15,Masterh!$F$10:$P$28,7),IF(AND(H15&gt;=1959,H15&lt;1964),VLOOKUP(K15,Masterh!$F$10:$P$28,6),IF(AND(H15&gt;=1964,H15&lt;1969),VLOOKUP(K15,Masterh!$F$10:$P$28,5),IF(AND(H15&gt;=1969,H15&lt;1974),VLOOKUP(K15,Masterh!$F$10:$P$28,4),IF(AND(H15&gt;=1974,H15&lt;1979),VLOOKUP(K15,Masterh!$F$10:$P$28,3),IF(AND(H15&gt;=1979,H15&lt;1984),VLOOKUP(K15,Masterh!$F$10:$P$28,2),"SENIOR")))))))))))</f>
        <v>M75 -77</v>
      </c>
      <c r="AO15" s="115" t="str">
        <f>IF(AND(H15&lt;1949),VLOOKUP(K15,Masterf!$F$10:$N$24,9),IF(AND(H15&gt;=1949,H15&lt;1954),VLOOKUP(K15,Masterf!$F$10:$N$24,8),IF(AND(H15&gt;=1954,H15&lt;1959),VLOOKUP(K15,Masterf!$F$10:$N$24,7),IF(AND(H15&gt;=1959,H15&lt;1964),VLOOKUP(K15,Masterf!$F$10:$N$24,6),IF(AND(H15&gt;=1964,H15&lt;1969),VLOOKUP(K15,Masterf!$F$10:$N$24,5),IF(AND(H15&gt;=1969,H15&lt;1974),VLOOKUP(K15,Masterf!$F$10:$N$24,4),IF(AND(H15&gt;=1974,H15&lt;1979),VLOOKUP(K15,Masterf!$F$10:$N$24,3),IF(AND(H15&gt;=1979,H15&lt;1984),VLOOKUP(K15,Masterf!$F$10:$N$24,2),"SENIOR"))))))))</f>
        <v>W+70 -75</v>
      </c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</row>
    <row r="16" spans="1:122" s="5" customFormat="1" ht="30" customHeight="1" x14ac:dyDescent="0.2">
      <c r="B16" s="85"/>
      <c r="C16" s="42"/>
      <c r="D16" s="202"/>
      <c r="E16" s="101"/>
      <c r="F16" s="44" t="s">
        <v>39</v>
      </c>
      <c r="G16" s="45" t="s">
        <v>39</v>
      </c>
      <c r="H16" s="102">
        <v>1939</v>
      </c>
      <c r="I16" s="48" t="s">
        <v>39</v>
      </c>
      <c r="J16" s="43" t="s">
        <v>39</v>
      </c>
      <c r="K16" s="156">
        <v>75</v>
      </c>
      <c r="L16" s="46"/>
      <c r="M16" s="47"/>
      <c r="N16" s="47"/>
      <c r="O16" s="69" t="str">
        <f t="shared" si="0"/>
        <v/>
      </c>
      <c r="P16" s="68"/>
      <c r="Q16" s="68"/>
      <c r="R16" s="68"/>
      <c r="S16" s="69" t="str">
        <f t="shared" si="1"/>
        <v/>
      </c>
      <c r="T16" s="70" t="str">
        <f t="shared" si="2"/>
        <v/>
      </c>
      <c r="U16" s="71" t="str">
        <f t="shared" si="3"/>
        <v xml:space="preserve">   </v>
      </c>
      <c r="V16" s="103" t="str">
        <f t="shared" si="4"/>
        <v xml:space="preserve"> </v>
      </c>
      <c r="W16" s="93" t="str">
        <f t="shared" si="5"/>
        <v/>
      </c>
      <c r="X16" s="159" t="str">
        <f>IF(E16="","",W16*VLOOKUP(2018-H16,Masterh!C25:D80,2,FALSE))</f>
        <v/>
      </c>
      <c r="AB16" s="106" t="e">
        <f>IF(A16="H",T16-HLOOKUP(V16,Masterh!$C$1:$CD$9,2,FALSE),T16-HLOOKUP(V16,Masterf!$C$1:$BN$9,2,FALSE))</f>
        <v>#VALUE!</v>
      </c>
      <c r="AC16" s="106" t="e">
        <f>IF(E16="H",T16-HLOOKUP(V16,Masterh!$C$1:$CD$9,3,FALSE),T16-HLOOKUP(V16,Masterf!$C$1:$BN$9,3,FALSE))</f>
        <v>#VALUE!</v>
      </c>
      <c r="AD16" s="106" t="e">
        <f>IF(E16="H",T16-HLOOKUP(V16,Masterh!$C$1:$CD$9,4,FALSE),T16-HLOOKUP(V16,Masterf!$C$1:$BN$9,4,FALSE))</f>
        <v>#VALUE!</v>
      </c>
      <c r="AE16" s="106" t="e">
        <f>IF(E16="H",T16-HLOOKUP(V16,Masterh!$C$1:$CD$9,5,FALSE),T16-HLOOKUP(V16,Masterf!$C$1:$BN$9,5,FALSE))</f>
        <v>#VALUE!</v>
      </c>
      <c r="AF16" s="106" t="e">
        <f>IF(E16="H",T16-HLOOKUP(V16,Masterh!$C$1:$CD$9,6,FALSE),T16-HLOOKUP(V16,Masterf!$C$1:$BN$9,6,FALSE))</f>
        <v>#VALUE!</v>
      </c>
      <c r="AG16" s="106" t="e">
        <f>IF(E16="H",T16-HLOOKUP(V16,Masterh!$C$1:$CD$9,7,FALSE),T16-HLOOKUP(V16,Masterf!$C$1:$BN$9,7,FALSE))</f>
        <v>#VALUE!</v>
      </c>
      <c r="AH16" s="106" t="e">
        <f>IF(E16="H",T16-HLOOKUP(V16,Masterh!$C$1:$CD$9,8,FALSE),T16-HLOOKUP(V16,Masterf!$C$1:$BN$9,8,FALSE))</f>
        <v>#VALUE!</v>
      </c>
      <c r="AI16" s="106" t="e">
        <f>IF(E16="H",T16-HLOOKUP(V16,Masterh!$C$1:$CD$9,9,FALSE),T16-HLOOKUP(V16,Masterf!$C$1:$BN$9,9,FALSE))</f>
        <v>#VALUE!</v>
      </c>
      <c r="AJ16" s="171" t="str">
        <f t="shared" si="6"/>
        <v xml:space="preserve"> </v>
      </c>
      <c r="AK16" s="115"/>
      <c r="AL16" s="172" t="str">
        <f t="shared" si="7"/>
        <v xml:space="preserve"> </v>
      </c>
      <c r="AM16" s="173" t="str">
        <f t="shared" si="8"/>
        <v xml:space="preserve"> </v>
      </c>
      <c r="AN16" s="115" t="str">
        <f>IF(AND(H16&lt;1921),VLOOKUP(K16,Masterh!$F$10:$P$28,11),IF(AND(H16&gt;=1921,H16&lt;1939),VLOOKUP(K16,Masterh!$F$10:$P$28,11),IF(AND(H16&gt;=1939,H16&lt;1944),VLOOKUP(K16,Masterh!$F$10:$P$28,10),IF(AND(H16&gt;=1944,H16&lt;1949),VLOOKUP(K16,Masterh!$F$10:$P$28,9),IF(AND(H16&gt;=1949,H16&lt;1954),VLOOKUP(K16,Masterh!$F$10:$P$28,8),IF(AND(H16&gt;=1954,H16&lt;1959),VLOOKUP(K16,Masterh!$F$10:$P$28,7),IF(AND(H16&gt;=1959,H16&lt;1964),VLOOKUP(K16,Masterh!$F$10:$P$28,6),IF(AND(H16&gt;=1964,H16&lt;1969),VLOOKUP(K16,Masterh!$F$10:$P$28,5),IF(AND(H16&gt;=1969,H16&lt;1974),VLOOKUP(K16,Masterh!$F$10:$P$28,4),IF(AND(H16&gt;=1974,H16&lt;1979),VLOOKUP(K16,Masterh!$F$10:$P$28,3),IF(AND(H16&gt;=1979,H16&lt;1984),VLOOKUP(K16,Masterh!$F$10:$P$28,2),"SENIOR")))))))))))</f>
        <v>M75 -77</v>
      </c>
      <c r="AO16" s="115" t="str">
        <f>IF(AND(H16&lt;1949),VLOOKUP(K16,Masterf!$F$10:$N$24,9),IF(AND(H16&gt;=1949,H16&lt;1954),VLOOKUP(K16,Masterf!$F$10:$N$24,8),IF(AND(H16&gt;=1954,H16&lt;1959),VLOOKUP(K16,Masterf!$F$10:$N$24,7),IF(AND(H16&gt;=1959,H16&lt;1964),VLOOKUP(K16,Masterf!$F$10:$N$24,6),IF(AND(H16&gt;=1964,H16&lt;1969),VLOOKUP(K16,Masterf!$F$10:$N$24,5),IF(AND(H16&gt;=1969,H16&lt;1974),VLOOKUP(K16,Masterf!$F$10:$N$24,4),IF(AND(H16&gt;=1974,H16&lt;1979),VLOOKUP(K16,Masterf!$F$10:$N$24,3),IF(AND(H16&gt;=1979,H16&lt;1984),VLOOKUP(K16,Masterf!$F$10:$N$24,2),"SENIOR"))))))))</f>
        <v>W+70 -75</v>
      </c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</row>
    <row r="17" spans="1:122" s="5" customFormat="1" ht="30" customHeight="1" x14ac:dyDescent="0.2">
      <c r="B17" s="85"/>
      <c r="C17" s="42"/>
      <c r="D17" s="202"/>
      <c r="E17" s="101"/>
      <c r="F17" s="44" t="s">
        <v>39</v>
      </c>
      <c r="G17" s="45" t="s">
        <v>39</v>
      </c>
      <c r="H17" s="102">
        <v>1939</v>
      </c>
      <c r="I17" s="48" t="s">
        <v>39</v>
      </c>
      <c r="J17" s="43" t="s">
        <v>39</v>
      </c>
      <c r="K17" s="156">
        <v>75</v>
      </c>
      <c r="L17" s="46"/>
      <c r="M17" s="47"/>
      <c r="N17" s="47"/>
      <c r="O17" s="69" t="str">
        <f t="shared" si="0"/>
        <v/>
      </c>
      <c r="P17" s="68"/>
      <c r="Q17" s="68"/>
      <c r="R17" s="68"/>
      <c r="S17" s="69" t="str">
        <f t="shared" si="1"/>
        <v/>
      </c>
      <c r="T17" s="70" t="str">
        <f t="shared" si="2"/>
        <v/>
      </c>
      <c r="U17" s="71" t="str">
        <f t="shared" si="3"/>
        <v xml:space="preserve">   </v>
      </c>
      <c r="V17" s="103" t="str">
        <f t="shared" si="4"/>
        <v xml:space="preserve"> </v>
      </c>
      <c r="W17" s="93" t="str">
        <f t="shared" si="5"/>
        <v/>
      </c>
      <c r="X17" s="159" t="str">
        <f>IF(E17="","",W17*VLOOKUP(2018-H17,Masterh!C26:D81,2,FALSE))</f>
        <v/>
      </c>
      <c r="AB17" s="106" t="e">
        <f>IF(A17="H",T17-HLOOKUP(V17,Masterh!$C$1:$CD$9,2,FALSE),T17-HLOOKUP(V17,Masterf!$C$1:$BN$9,2,FALSE))</f>
        <v>#VALUE!</v>
      </c>
      <c r="AC17" s="106" t="e">
        <f>IF(E17="H",T17-HLOOKUP(V17,Masterh!$C$1:$CD$9,3,FALSE),T17-HLOOKUP(V17,Masterf!$C$1:$BN$9,3,FALSE))</f>
        <v>#VALUE!</v>
      </c>
      <c r="AD17" s="106" t="e">
        <f>IF(E17="H",T17-HLOOKUP(V17,Masterh!$C$1:$CD$9,4,FALSE),T17-HLOOKUP(V17,Masterf!$C$1:$BN$9,4,FALSE))</f>
        <v>#VALUE!</v>
      </c>
      <c r="AE17" s="106" t="e">
        <f>IF(E17="H",T17-HLOOKUP(V17,Masterh!$C$1:$CD$9,5,FALSE),T17-HLOOKUP(V17,Masterf!$C$1:$BN$9,5,FALSE))</f>
        <v>#VALUE!</v>
      </c>
      <c r="AF17" s="106" t="e">
        <f>IF(E17="H",T17-HLOOKUP(V17,Masterh!$C$1:$CD$9,6,FALSE),T17-HLOOKUP(V17,Masterf!$C$1:$BN$9,6,FALSE))</f>
        <v>#VALUE!</v>
      </c>
      <c r="AG17" s="106" t="e">
        <f>IF(E17="H",T17-HLOOKUP(V17,Masterh!$C$1:$CD$9,7,FALSE),T17-HLOOKUP(V17,Masterf!$C$1:$BN$9,7,FALSE))</f>
        <v>#VALUE!</v>
      </c>
      <c r="AH17" s="106" t="e">
        <f>IF(E17="H",T17-HLOOKUP(V17,Masterh!$C$1:$CD$9,8,FALSE),T17-HLOOKUP(V17,Masterf!$C$1:$BN$9,8,FALSE))</f>
        <v>#VALUE!</v>
      </c>
      <c r="AI17" s="106" t="e">
        <f>IF(E17="H",T17-HLOOKUP(V17,Masterh!$C$1:$CD$9,9,FALSE),T17-HLOOKUP(V17,Masterf!$C$1:$BN$9,9,FALSE))</f>
        <v>#VALUE!</v>
      </c>
      <c r="AJ17" s="171" t="str">
        <f t="shared" si="6"/>
        <v xml:space="preserve"> </v>
      </c>
      <c r="AK17" s="115"/>
      <c r="AL17" s="172" t="str">
        <f t="shared" si="7"/>
        <v xml:space="preserve"> </v>
      </c>
      <c r="AM17" s="173" t="str">
        <f t="shared" si="8"/>
        <v xml:space="preserve"> </v>
      </c>
      <c r="AN17" s="115" t="str">
        <f>IF(AND(H17&lt;1921),VLOOKUP(K17,Masterh!$F$10:$P$28,11),IF(AND(H17&gt;=1921,H17&lt;1939),VLOOKUP(K17,Masterh!$F$10:$P$28,11),IF(AND(H17&gt;=1939,H17&lt;1944),VLOOKUP(K17,Masterh!$F$10:$P$28,10),IF(AND(H17&gt;=1944,H17&lt;1949),VLOOKUP(K17,Masterh!$F$10:$P$28,9),IF(AND(H17&gt;=1949,H17&lt;1954),VLOOKUP(K17,Masterh!$F$10:$P$28,8),IF(AND(H17&gt;=1954,H17&lt;1959),VLOOKUP(K17,Masterh!$F$10:$P$28,7),IF(AND(H17&gt;=1959,H17&lt;1964),VLOOKUP(K17,Masterh!$F$10:$P$28,6),IF(AND(H17&gt;=1964,H17&lt;1969),VLOOKUP(K17,Masterh!$F$10:$P$28,5),IF(AND(H17&gt;=1969,H17&lt;1974),VLOOKUP(K17,Masterh!$F$10:$P$28,4),IF(AND(H17&gt;=1974,H17&lt;1979),VLOOKUP(K17,Masterh!$F$10:$P$28,3),IF(AND(H17&gt;=1979,H17&lt;1984),VLOOKUP(K17,Masterh!$F$10:$P$28,2),"SENIOR")))))))))))</f>
        <v>M75 -77</v>
      </c>
      <c r="AO17" s="115" t="str">
        <f>IF(AND(H17&lt;1949),VLOOKUP(K17,Masterf!$F$10:$N$24,9),IF(AND(H17&gt;=1949,H17&lt;1954),VLOOKUP(K17,Masterf!$F$10:$N$24,8),IF(AND(H17&gt;=1954,H17&lt;1959),VLOOKUP(K17,Masterf!$F$10:$N$24,7),IF(AND(H17&gt;=1959,H17&lt;1964),VLOOKUP(K17,Masterf!$F$10:$N$24,6),IF(AND(H17&gt;=1964,H17&lt;1969),VLOOKUP(K17,Masterf!$F$10:$N$24,5),IF(AND(H17&gt;=1969,H17&lt;1974),VLOOKUP(K17,Masterf!$F$10:$N$24,4),IF(AND(H17&gt;=1974,H17&lt;1979),VLOOKUP(K17,Masterf!$F$10:$N$24,3),IF(AND(H17&gt;=1979,H17&lt;1984),VLOOKUP(K17,Masterf!$F$10:$N$24,2),"SENIOR"))))))))</f>
        <v>W+70 -75</v>
      </c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</row>
    <row r="18" spans="1:122" s="5" customFormat="1" ht="30" customHeight="1" x14ac:dyDescent="0.2">
      <c r="B18" s="85"/>
      <c r="C18" s="42"/>
      <c r="D18" s="202"/>
      <c r="E18" s="101"/>
      <c r="F18" s="44" t="s">
        <v>39</v>
      </c>
      <c r="G18" s="45" t="s">
        <v>39</v>
      </c>
      <c r="H18" s="102">
        <v>1939</v>
      </c>
      <c r="I18" s="48" t="s">
        <v>39</v>
      </c>
      <c r="J18" s="43" t="s">
        <v>39</v>
      </c>
      <c r="K18" s="156">
        <v>75</v>
      </c>
      <c r="L18" s="46"/>
      <c r="M18" s="47"/>
      <c r="N18" s="47"/>
      <c r="O18" s="69" t="str">
        <f t="shared" si="0"/>
        <v/>
      </c>
      <c r="P18" s="68"/>
      <c r="Q18" s="68"/>
      <c r="R18" s="68"/>
      <c r="S18" s="69" t="str">
        <f t="shared" si="1"/>
        <v/>
      </c>
      <c r="T18" s="70" t="str">
        <f t="shared" si="2"/>
        <v/>
      </c>
      <c r="U18" s="71" t="str">
        <f t="shared" si="3"/>
        <v xml:space="preserve">   </v>
      </c>
      <c r="V18" s="103" t="str">
        <f t="shared" si="4"/>
        <v xml:space="preserve"> </v>
      </c>
      <c r="W18" s="93" t="str">
        <f t="shared" si="5"/>
        <v/>
      </c>
      <c r="X18" s="159" t="str">
        <f>IF(E18="","",W18*VLOOKUP(2018-H18,Masterh!C27:D82,2,FALSE))</f>
        <v/>
      </c>
      <c r="AB18" s="106" t="e">
        <f>IF(A18="H",T18-HLOOKUP(V18,Masterh!$C$1:$CD$9,2,FALSE),T18-HLOOKUP(V18,Masterf!$C$1:$BN$9,2,FALSE))</f>
        <v>#VALUE!</v>
      </c>
      <c r="AC18" s="106" t="e">
        <f>IF(E18="H",T18-HLOOKUP(V18,Masterh!$C$1:$CD$9,3,FALSE),T18-HLOOKUP(V18,Masterf!$C$1:$BN$9,3,FALSE))</f>
        <v>#VALUE!</v>
      </c>
      <c r="AD18" s="106" t="e">
        <f>IF(E18="H",T18-HLOOKUP(V18,Masterh!$C$1:$CD$9,4,FALSE),T18-HLOOKUP(V18,Masterf!$C$1:$BN$9,4,FALSE))</f>
        <v>#VALUE!</v>
      </c>
      <c r="AE18" s="106" t="e">
        <f>IF(E18="H",T18-HLOOKUP(V18,Masterh!$C$1:$CD$9,5,FALSE),T18-HLOOKUP(V18,Masterf!$C$1:$BN$9,5,FALSE))</f>
        <v>#VALUE!</v>
      </c>
      <c r="AF18" s="106" t="e">
        <f>IF(E18="H",T18-HLOOKUP(V18,Masterh!$C$1:$CD$9,6,FALSE),T18-HLOOKUP(V18,Masterf!$C$1:$BN$9,6,FALSE))</f>
        <v>#VALUE!</v>
      </c>
      <c r="AG18" s="106" t="e">
        <f>IF(E18="H",T18-HLOOKUP(V18,Masterh!$C$1:$CD$9,7,FALSE),T18-HLOOKUP(V18,Masterf!$C$1:$BN$9,7,FALSE))</f>
        <v>#VALUE!</v>
      </c>
      <c r="AH18" s="106" t="e">
        <f>IF(E18="H",T18-HLOOKUP(V18,Masterh!$C$1:$CD$9,8,FALSE),T18-HLOOKUP(V18,Masterf!$C$1:$BN$9,8,FALSE))</f>
        <v>#VALUE!</v>
      </c>
      <c r="AI18" s="106" t="e">
        <f>IF(E18="H",T18-HLOOKUP(V18,Masterh!$C$1:$CD$9,9,FALSE),T18-HLOOKUP(V18,Masterf!$C$1:$BN$9,9,FALSE))</f>
        <v>#VALUE!</v>
      </c>
      <c r="AJ18" s="171" t="str">
        <f t="shared" si="6"/>
        <v xml:space="preserve"> </v>
      </c>
      <c r="AK18" s="115"/>
      <c r="AL18" s="172" t="str">
        <f t="shared" si="7"/>
        <v xml:space="preserve"> </v>
      </c>
      <c r="AM18" s="173" t="str">
        <f t="shared" si="8"/>
        <v xml:space="preserve"> </v>
      </c>
      <c r="AN18" s="115" t="str">
        <f>IF(AND(H18&lt;1921),VLOOKUP(K18,Masterh!$F$10:$P$28,11),IF(AND(H18&gt;=1921,H18&lt;1939),VLOOKUP(K18,Masterh!$F$10:$P$28,11),IF(AND(H18&gt;=1939,H18&lt;1944),VLOOKUP(K18,Masterh!$F$10:$P$28,10),IF(AND(H18&gt;=1944,H18&lt;1949),VLOOKUP(K18,Masterh!$F$10:$P$28,9),IF(AND(H18&gt;=1949,H18&lt;1954),VLOOKUP(K18,Masterh!$F$10:$P$28,8),IF(AND(H18&gt;=1954,H18&lt;1959),VLOOKUP(K18,Masterh!$F$10:$P$28,7),IF(AND(H18&gt;=1959,H18&lt;1964),VLOOKUP(K18,Masterh!$F$10:$P$28,6),IF(AND(H18&gt;=1964,H18&lt;1969),VLOOKUP(K18,Masterh!$F$10:$P$28,5),IF(AND(H18&gt;=1969,H18&lt;1974),VLOOKUP(K18,Masterh!$F$10:$P$28,4),IF(AND(H18&gt;=1974,H18&lt;1979),VLOOKUP(K18,Masterh!$F$10:$P$28,3),IF(AND(H18&gt;=1979,H18&lt;1984),VLOOKUP(K18,Masterh!$F$10:$P$28,2),"SENIOR")))))))))))</f>
        <v>M75 -77</v>
      </c>
      <c r="AO18" s="115" t="str">
        <f>IF(AND(H18&lt;1949),VLOOKUP(K18,Masterf!$F$10:$N$24,9),IF(AND(H18&gt;=1949,H18&lt;1954),VLOOKUP(K18,Masterf!$F$10:$N$24,8),IF(AND(H18&gt;=1954,H18&lt;1959),VLOOKUP(K18,Masterf!$F$10:$N$24,7),IF(AND(H18&gt;=1959,H18&lt;1964),VLOOKUP(K18,Masterf!$F$10:$N$24,6),IF(AND(H18&gt;=1964,H18&lt;1969),VLOOKUP(K18,Masterf!$F$10:$N$24,5),IF(AND(H18&gt;=1969,H18&lt;1974),VLOOKUP(K18,Masterf!$F$10:$N$24,4),IF(AND(H18&gt;=1974,H18&lt;1979),VLOOKUP(K18,Masterf!$F$10:$N$24,3),IF(AND(H18&gt;=1979,H18&lt;1984),VLOOKUP(K18,Masterf!$F$10:$N$24,2),"SENIOR"))))))))</f>
        <v>W+70 -75</v>
      </c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</row>
    <row r="19" spans="1:122" s="5" customFormat="1" ht="30" customHeight="1" x14ac:dyDescent="0.2">
      <c r="B19" s="85"/>
      <c r="C19" s="42"/>
      <c r="D19" s="202"/>
      <c r="E19" s="101"/>
      <c r="F19" s="44" t="s">
        <v>39</v>
      </c>
      <c r="G19" s="45" t="s">
        <v>39</v>
      </c>
      <c r="H19" s="102">
        <v>1939</v>
      </c>
      <c r="I19" s="48" t="s">
        <v>39</v>
      </c>
      <c r="J19" s="43" t="s">
        <v>39</v>
      </c>
      <c r="K19" s="156">
        <v>75</v>
      </c>
      <c r="L19" s="46"/>
      <c r="M19" s="47"/>
      <c r="N19" s="47"/>
      <c r="O19" s="69" t="str">
        <f t="shared" si="0"/>
        <v/>
      </c>
      <c r="P19" s="68"/>
      <c r="Q19" s="68"/>
      <c r="R19" s="68"/>
      <c r="S19" s="69" t="str">
        <f t="shared" si="1"/>
        <v/>
      </c>
      <c r="T19" s="70" t="str">
        <f t="shared" si="2"/>
        <v/>
      </c>
      <c r="U19" s="71" t="str">
        <f t="shared" si="3"/>
        <v xml:space="preserve">   </v>
      </c>
      <c r="V19" s="103" t="str">
        <f t="shared" si="4"/>
        <v xml:space="preserve"> </v>
      </c>
      <c r="W19" s="93" t="str">
        <f t="shared" si="5"/>
        <v/>
      </c>
      <c r="X19" s="159" t="str">
        <f>IF(E19="","",W19*VLOOKUP(2018-H19,Masterh!C28:D83,2,FALSE))</f>
        <v/>
      </c>
      <c r="AB19" s="106" t="e">
        <f>IF(A19="H",T19-HLOOKUP(V19,Masterh!$C$1:$CD$9,2,FALSE),T19-HLOOKUP(V19,Masterf!$C$1:$BN$9,2,FALSE))</f>
        <v>#VALUE!</v>
      </c>
      <c r="AC19" s="106" t="e">
        <f>IF(E19="H",T19-HLOOKUP(V19,Masterh!$C$1:$CD$9,3,FALSE),T19-HLOOKUP(V19,Masterf!$C$1:$BN$9,3,FALSE))</f>
        <v>#VALUE!</v>
      </c>
      <c r="AD19" s="106" t="e">
        <f>IF(E19="H",T19-HLOOKUP(V19,Masterh!$C$1:$CD$9,4,FALSE),T19-HLOOKUP(V19,Masterf!$C$1:$BN$9,4,FALSE))</f>
        <v>#VALUE!</v>
      </c>
      <c r="AE19" s="106" t="e">
        <f>IF(E19="H",T19-HLOOKUP(V19,Masterh!$C$1:$CD$9,5,FALSE),T19-HLOOKUP(V19,Masterf!$C$1:$BN$9,5,FALSE))</f>
        <v>#VALUE!</v>
      </c>
      <c r="AF19" s="106" t="e">
        <f>IF(E19="H",T19-HLOOKUP(V19,Masterh!$C$1:$CD$9,6,FALSE),T19-HLOOKUP(V19,Masterf!$C$1:$BN$9,6,FALSE))</f>
        <v>#VALUE!</v>
      </c>
      <c r="AG19" s="106" t="e">
        <f>IF(E19="H",T19-HLOOKUP(V19,Masterh!$C$1:$CD$9,7,FALSE),T19-HLOOKUP(V19,Masterf!$C$1:$BN$9,7,FALSE))</f>
        <v>#VALUE!</v>
      </c>
      <c r="AH19" s="106" t="e">
        <f>IF(E19="H",T19-HLOOKUP(V19,Masterh!$C$1:$CD$9,8,FALSE),T19-HLOOKUP(V19,Masterf!$C$1:$BN$9,8,FALSE))</f>
        <v>#VALUE!</v>
      </c>
      <c r="AI19" s="106" t="e">
        <f>IF(E19="H",T19-HLOOKUP(V19,Masterh!$C$1:$CD$9,9,FALSE),T19-HLOOKUP(V19,Masterf!$C$1:$BN$9,9,FALSE))</f>
        <v>#VALUE!</v>
      </c>
      <c r="AJ19" s="171" t="str">
        <f t="shared" si="6"/>
        <v xml:space="preserve"> </v>
      </c>
      <c r="AK19" s="115"/>
      <c r="AL19" s="172" t="str">
        <f t="shared" si="7"/>
        <v xml:space="preserve"> </v>
      </c>
      <c r="AM19" s="173" t="str">
        <f t="shared" si="8"/>
        <v xml:space="preserve"> </v>
      </c>
      <c r="AN19" s="115" t="str">
        <f>IF(AND(H19&lt;1921),VLOOKUP(K19,Masterh!$F$10:$P$28,11),IF(AND(H19&gt;=1921,H19&lt;1939),VLOOKUP(K19,Masterh!$F$10:$P$28,11),IF(AND(H19&gt;=1939,H19&lt;1944),VLOOKUP(K19,Masterh!$F$10:$P$28,10),IF(AND(H19&gt;=1944,H19&lt;1949),VLOOKUP(K19,Masterh!$F$10:$P$28,9),IF(AND(H19&gt;=1949,H19&lt;1954),VLOOKUP(K19,Masterh!$F$10:$P$28,8),IF(AND(H19&gt;=1954,H19&lt;1959),VLOOKUP(K19,Masterh!$F$10:$P$28,7),IF(AND(H19&gt;=1959,H19&lt;1964),VLOOKUP(K19,Masterh!$F$10:$P$28,6),IF(AND(H19&gt;=1964,H19&lt;1969),VLOOKUP(K19,Masterh!$F$10:$P$28,5),IF(AND(H19&gt;=1969,H19&lt;1974),VLOOKUP(K19,Masterh!$F$10:$P$28,4),IF(AND(H19&gt;=1974,H19&lt;1979),VLOOKUP(K19,Masterh!$F$10:$P$28,3),IF(AND(H19&gt;=1979,H19&lt;1984),VLOOKUP(K19,Masterh!$F$10:$P$28,2),"SENIOR")))))))))))</f>
        <v>M75 -77</v>
      </c>
      <c r="AO19" s="115" t="str">
        <f>IF(AND(H19&lt;1949),VLOOKUP(K19,Masterf!$F$10:$N$24,9),IF(AND(H19&gt;=1949,H19&lt;1954),VLOOKUP(K19,Masterf!$F$10:$N$24,8),IF(AND(H19&gt;=1954,H19&lt;1959),VLOOKUP(K19,Masterf!$F$10:$N$24,7),IF(AND(H19&gt;=1959,H19&lt;1964),VLOOKUP(K19,Masterf!$F$10:$N$24,6),IF(AND(H19&gt;=1964,H19&lt;1969),VLOOKUP(K19,Masterf!$F$10:$N$24,5),IF(AND(H19&gt;=1969,H19&lt;1974),VLOOKUP(K19,Masterf!$F$10:$N$24,4),IF(AND(H19&gt;=1974,H19&lt;1979),VLOOKUP(K19,Masterf!$F$10:$N$24,3),IF(AND(H19&gt;=1979,H19&lt;1984),VLOOKUP(K19,Masterf!$F$10:$N$24,2),"SENIOR"))))))))</f>
        <v>W+70 -75</v>
      </c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</row>
    <row r="20" spans="1:122" s="5" customFormat="1" ht="30" customHeight="1" x14ac:dyDescent="0.2">
      <c r="B20" s="85"/>
      <c r="C20" s="42"/>
      <c r="D20" s="202"/>
      <c r="E20" s="101"/>
      <c r="F20" s="44" t="s">
        <v>39</v>
      </c>
      <c r="G20" s="45" t="s">
        <v>39</v>
      </c>
      <c r="H20" s="102">
        <v>1939</v>
      </c>
      <c r="I20" s="48" t="s">
        <v>39</v>
      </c>
      <c r="J20" s="43" t="s">
        <v>39</v>
      </c>
      <c r="K20" s="156">
        <v>75</v>
      </c>
      <c r="L20" s="46"/>
      <c r="M20" s="47"/>
      <c r="N20" s="47"/>
      <c r="O20" s="69" t="str">
        <f t="shared" si="0"/>
        <v/>
      </c>
      <c r="P20" s="68"/>
      <c r="Q20" s="68"/>
      <c r="R20" s="68"/>
      <c r="S20" s="69" t="str">
        <f t="shared" si="1"/>
        <v/>
      </c>
      <c r="T20" s="70" t="str">
        <f t="shared" si="2"/>
        <v/>
      </c>
      <c r="U20" s="71" t="str">
        <f t="shared" si="3"/>
        <v xml:space="preserve">   </v>
      </c>
      <c r="V20" s="103" t="str">
        <f t="shared" si="4"/>
        <v xml:space="preserve"> </v>
      </c>
      <c r="W20" s="93" t="str">
        <f t="shared" si="5"/>
        <v/>
      </c>
      <c r="X20" s="159" t="str">
        <f>IF(E20="","",W20*VLOOKUP(2018-H20,Masterh!C29:D84,2,FALSE))</f>
        <v/>
      </c>
      <c r="AB20" s="106" t="e">
        <f>IF(A20="H",T20-HLOOKUP(V20,Masterh!$C$1:$CD$9,2,FALSE),T20-HLOOKUP(V20,Masterf!$C$1:$BN$9,2,FALSE))</f>
        <v>#VALUE!</v>
      </c>
      <c r="AC20" s="106" t="e">
        <f>IF(E20="H",T20-HLOOKUP(V20,Masterh!$C$1:$CD$9,3,FALSE),T20-HLOOKUP(V20,Masterf!$C$1:$BN$9,3,FALSE))</f>
        <v>#VALUE!</v>
      </c>
      <c r="AD20" s="106" t="e">
        <f>IF(E20="H",T20-HLOOKUP(V20,Masterh!$C$1:$CD$9,4,FALSE),T20-HLOOKUP(V20,Masterf!$C$1:$BN$9,4,FALSE))</f>
        <v>#VALUE!</v>
      </c>
      <c r="AE20" s="106" t="e">
        <f>IF(E20="H",T20-HLOOKUP(V20,Masterh!$C$1:$CD$9,5,FALSE),T20-HLOOKUP(V20,Masterf!$C$1:$BN$9,5,FALSE))</f>
        <v>#VALUE!</v>
      </c>
      <c r="AF20" s="106" t="e">
        <f>IF(E20="H",T20-HLOOKUP(V20,Masterh!$C$1:$CD$9,6,FALSE),T20-HLOOKUP(V20,Masterf!$C$1:$BN$9,6,FALSE))</f>
        <v>#VALUE!</v>
      </c>
      <c r="AG20" s="106" t="e">
        <f>IF(E20="H",T20-HLOOKUP(V20,Masterh!$C$1:$CD$9,7,FALSE),T20-HLOOKUP(V20,Masterf!$C$1:$BN$9,7,FALSE))</f>
        <v>#VALUE!</v>
      </c>
      <c r="AH20" s="106" t="e">
        <f>IF(E20="H",T20-HLOOKUP(V20,Masterh!$C$1:$CD$9,8,FALSE),T20-HLOOKUP(V20,Masterf!$C$1:$BN$9,8,FALSE))</f>
        <v>#VALUE!</v>
      </c>
      <c r="AI20" s="106" t="e">
        <f>IF(E20="H",T20-HLOOKUP(V20,Masterh!$C$1:$CD$9,9,FALSE),T20-HLOOKUP(V20,Masterf!$C$1:$BN$9,9,FALSE))</f>
        <v>#VALUE!</v>
      </c>
      <c r="AJ20" s="171" t="str">
        <f t="shared" si="6"/>
        <v xml:space="preserve"> </v>
      </c>
      <c r="AK20" s="115"/>
      <c r="AL20" s="172" t="str">
        <f t="shared" si="7"/>
        <v xml:space="preserve"> </v>
      </c>
      <c r="AM20" s="173" t="str">
        <f t="shared" si="8"/>
        <v xml:space="preserve"> </v>
      </c>
      <c r="AN20" s="115" t="str">
        <f>IF(AND(H20&lt;1921),VLOOKUP(K20,Masterh!$F$10:$P$28,11),IF(AND(H20&gt;=1921,H20&lt;1939),VLOOKUP(K20,Masterh!$F$10:$P$28,11),IF(AND(H20&gt;=1939,H20&lt;1944),VLOOKUP(K20,Masterh!$F$10:$P$28,10),IF(AND(H20&gt;=1944,H20&lt;1949),VLOOKUP(K20,Masterh!$F$10:$P$28,9),IF(AND(H20&gt;=1949,H20&lt;1954),VLOOKUP(K20,Masterh!$F$10:$P$28,8),IF(AND(H20&gt;=1954,H20&lt;1959),VLOOKUP(K20,Masterh!$F$10:$P$28,7),IF(AND(H20&gt;=1959,H20&lt;1964),VLOOKUP(K20,Masterh!$F$10:$P$28,6),IF(AND(H20&gt;=1964,H20&lt;1969),VLOOKUP(K20,Masterh!$F$10:$P$28,5),IF(AND(H20&gt;=1969,H20&lt;1974),VLOOKUP(K20,Masterh!$F$10:$P$28,4),IF(AND(H20&gt;=1974,H20&lt;1979),VLOOKUP(K20,Masterh!$F$10:$P$28,3),IF(AND(H20&gt;=1979,H20&lt;1984),VLOOKUP(K20,Masterh!$F$10:$P$28,2),"SENIOR")))))))))))</f>
        <v>M75 -77</v>
      </c>
      <c r="AO20" s="115" t="str">
        <f>IF(AND(H20&lt;1949),VLOOKUP(K20,Masterf!$F$10:$N$24,9),IF(AND(H20&gt;=1949,H20&lt;1954),VLOOKUP(K20,Masterf!$F$10:$N$24,8),IF(AND(H20&gt;=1954,H20&lt;1959),VLOOKUP(K20,Masterf!$F$10:$N$24,7),IF(AND(H20&gt;=1959,H20&lt;1964),VLOOKUP(K20,Masterf!$F$10:$N$24,6),IF(AND(H20&gt;=1964,H20&lt;1969),VLOOKUP(K20,Masterf!$F$10:$N$24,5),IF(AND(H20&gt;=1969,H20&lt;1974),VLOOKUP(K20,Masterf!$F$10:$N$24,4),IF(AND(H20&gt;=1974,H20&lt;1979),VLOOKUP(K20,Masterf!$F$10:$N$24,3),IF(AND(H20&gt;=1979,H20&lt;1984),VLOOKUP(K20,Masterf!$F$10:$N$24,2),"SENIOR"))))))))</f>
        <v>W+70 -75</v>
      </c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</row>
    <row r="21" spans="1:122" s="5" customFormat="1" ht="30" customHeight="1" x14ac:dyDescent="0.2">
      <c r="B21" s="85"/>
      <c r="C21" s="42"/>
      <c r="D21" s="202"/>
      <c r="E21" s="101"/>
      <c r="F21" s="44" t="s">
        <v>39</v>
      </c>
      <c r="G21" s="45" t="s">
        <v>39</v>
      </c>
      <c r="H21" s="102">
        <v>1939</v>
      </c>
      <c r="I21" s="48" t="s">
        <v>39</v>
      </c>
      <c r="J21" s="43" t="s">
        <v>39</v>
      </c>
      <c r="K21" s="156">
        <v>75</v>
      </c>
      <c r="L21" s="46"/>
      <c r="M21" s="47"/>
      <c r="N21" s="47"/>
      <c r="O21" s="69" t="str">
        <f t="shared" si="0"/>
        <v/>
      </c>
      <c r="P21" s="68"/>
      <c r="Q21" s="68"/>
      <c r="R21" s="68"/>
      <c r="S21" s="69" t="str">
        <f t="shared" si="1"/>
        <v/>
      </c>
      <c r="T21" s="70" t="str">
        <f t="shared" si="2"/>
        <v/>
      </c>
      <c r="U21" s="71" t="str">
        <f t="shared" si="3"/>
        <v xml:space="preserve">   </v>
      </c>
      <c r="V21" s="103" t="str">
        <f t="shared" si="4"/>
        <v xml:space="preserve"> </v>
      </c>
      <c r="W21" s="93" t="str">
        <f t="shared" si="5"/>
        <v/>
      </c>
      <c r="X21" s="159" t="str">
        <f>IF(E21="","",W21*VLOOKUP(2018-H21,Masterh!C30:D85,2,FALSE))</f>
        <v/>
      </c>
      <c r="AB21" s="106" t="e">
        <f>IF(A21="H",T21-HLOOKUP(V21,Masterh!$C$1:$CD$9,2,FALSE),T21-HLOOKUP(V21,Masterf!$C$1:$BN$9,2,FALSE))</f>
        <v>#VALUE!</v>
      </c>
      <c r="AC21" s="106" t="e">
        <f>IF(E21="H",T21-HLOOKUP(V21,Masterh!$C$1:$CD$9,3,FALSE),T21-HLOOKUP(V21,Masterf!$C$1:$BN$9,3,FALSE))</f>
        <v>#VALUE!</v>
      </c>
      <c r="AD21" s="106" t="e">
        <f>IF(E21="H",T21-HLOOKUP(V21,Masterh!$C$1:$CD$9,4,FALSE),T21-HLOOKUP(V21,Masterf!$C$1:$BN$9,4,FALSE))</f>
        <v>#VALUE!</v>
      </c>
      <c r="AE21" s="106" t="e">
        <f>IF(E21="H",T21-HLOOKUP(V21,Masterh!$C$1:$CD$9,5,FALSE),T21-HLOOKUP(V21,Masterf!$C$1:$BN$9,5,FALSE))</f>
        <v>#VALUE!</v>
      </c>
      <c r="AF21" s="106" t="e">
        <f>IF(E21="H",T21-HLOOKUP(V21,Masterh!$C$1:$CD$9,6,FALSE),T21-HLOOKUP(V21,Masterf!$C$1:$BN$9,6,FALSE))</f>
        <v>#VALUE!</v>
      </c>
      <c r="AG21" s="106" t="e">
        <f>IF(E21="H",T21-HLOOKUP(V21,Masterh!$C$1:$CD$9,7,FALSE),T21-HLOOKUP(V21,Masterf!$C$1:$BN$9,7,FALSE))</f>
        <v>#VALUE!</v>
      </c>
      <c r="AH21" s="106" t="e">
        <f>IF(E21="H",T21-HLOOKUP(V21,Masterh!$C$1:$CD$9,8,FALSE),T21-HLOOKUP(V21,Masterf!$C$1:$BN$9,8,FALSE))</f>
        <v>#VALUE!</v>
      </c>
      <c r="AI21" s="106" t="e">
        <f>IF(E21="H",T21-HLOOKUP(V21,Masterh!$C$1:$CD$9,9,FALSE),T21-HLOOKUP(V21,Masterf!$C$1:$BN$9,9,FALSE))</f>
        <v>#VALUE!</v>
      </c>
      <c r="AJ21" s="171" t="str">
        <f t="shared" si="6"/>
        <v xml:space="preserve"> </v>
      </c>
      <c r="AK21" s="115"/>
      <c r="AL21" s="172" t="str">
        <f t="shared" si="7"/>
        <v xml:space="preserve"> </v>
      </c>
      <c r="AM21" s="173" t="str">
        <f t="shared" si="8"/>
        <v xml:space="preserve"> </v>
      </c>
      <c r="AN21" s="115" t="str">
        <f>IF(AND(H21&lt;1921),VLOOKUP(K21,Masterh!$F$10:$P$28,11),IF(AND(H21&gt;=1921,H21&lt;1939),VLOOKUP(K21,Masterh!$F$10:$P$28,11),IF(AND(H21&gt;=1939,H21&lt;1944),VLOOKUP(K21,Masterh!$F$10:$P$28,10),IF(AND(H21&gt;=1944,H21&lt;1949),VLOOKUP(K21,Masterh!$F$10:$P$28,9),IF(AND(H21&gt;=1949,H21&lt;1954),VLOOKUP(K21,Masterh!$F$10:$P$28,8),IF(AND(H21&gt;=1954,H21&lt;1959),VLOOKUP(K21,Masterh!$F$10:$P$28,7),IF(AND(H21&gt;=1959,H21&lt;1964),VLOOKUP(K21,Masterh!$F$10:$P$28,6),IF(AND(H21&gt;=1964,H21&lt;1969),VLOOKUP(K21,Masterh!$F$10:$P$28,5),IF(AND(H21&gt;=1969,H21&lt;1974),VLOOKUP(K21,Masterh!$F$10:$P$28,4),IF(AND(H21&gt;=1974,H21&lt;1979),VLOOKUP(K21,Masterh!$F$10:$P$28,3),IF(AND(H21&gt;=1979,H21&lt;1984),VLOOKUP(K21,Masterh!$F$10:$P$28,2),"SENIOR")))))))))))</f>
        <v>M75 -77</v>
      </c>
      <c r="AO21" s="115" t="str">
        <f>IF(AND(H21&lt;1949),VLOOKUP(K21,Masterf!$F$10:$N$24,9),IF(AND(H21&gt;=1949,H21&lt;1954),VLOOKUP(K21,Masterf!$F$10:$N$24,8),IF(AND(H21&gt;=1954,H21&lt;1959),VLOOKUP(K21,Masterf!$F$10:$N$24,7),IF(AND(H21&gt;=1959,H21&lt;1964),VLOOKUP(K21,Masterf!$F$10:$N$24,6),IF(AND(H21&gt;=1964,H21&lt;1969),VLOOKUP(K21,Masterf!$F$10:$N$24,5),IF(AND(H21&gt;=1969,H21&lt;1974),VLOOKUP(K21,Masterf!$F$10:$N$24,4),IF(AND(H21&gt;=1974,H21&lt;1979),VLOOKUP(K21,Masterf!$F$10:$N$24,3),IF(AND(H21&gt;=1979,H21&lt;1984),VLOOKUP(K21,Masterf!$F$10:$N$24,2),"SENIOR"))))))))</f>
        <v>W+70 -75</v>
      </c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</row>
    <row r="22" spans="1:122" s="5" customFormat="1" ht="30" customHeight="1" x14ac:dyDescent="0.2">
      <c r="B22" s="85"/>
      <c r="C22" s="42"/>
      <c r="D22" s="202"/>
      <c r="E22" s="101"/>
      <c r="F22" s="44" t="s">
        <v>39</v>
      </c>
      <c r="G22" s="45" t="s">
        <v>39</v>
      </c>
      <c r="H22" s="102">
        <v>1939</v>
      </c>
      <c r="I22" s="48" t="s">
        <v>39</v>
      </c>
      <c r="J22" s="43" t="s">
        <v>39</v>
      </c>
      <c r="K22" s="156">
        <v>75</v>
      </c>
      <c r="L22" s="46"/>
      <c r="M22" s="47"/>
      <c r="N22" s="47"/>
      <c r="O22" s="69" t="str">
        <f t="shared" si="0"/>
        <v/>
      </c>
      <c r="P22" s="68"/>
      <c r="Q22" s="68"/>
      <c r="R22" s="68"/>
      <c r="S22" s="69" t="str">
        <f t="shared" si="1"/>
        <v/>
      </c>
      <c r="T22" s="70" t="str">
        <f t="shared" si="2"/>
        <v/>
      </c>
      <c r="U22" s="71" t="str">
        <f t="shared" si="3"/>
        <v xml:space="preserve">   </v>
      </c>
      <c r="V22" s="103" t="str">
        <f t="shared" si="4"/>
        <v xml:space="preserve"> </v>
      </c>
      <c r="W22" s="93" t="str">
        <f t="shared" si="5"/>
        <v/>
      </c>
      <c r="X22" s="159" t="str">
        <f>IF(E22="","",W22*VLOOKUP(2018-H22,Masterh!C31:D86,2,FALSE))</f>
        <v/>
      </c>
      <c r="AB22" s="106" t="e">
        <f>IF(A22="H",T22-HLOOKUP(V22,Masterh!$C$1:$CD$9,2,FALSE),T22-HLOOKUP(V22,Masterf!$C$1:$BN$9,2,FALSE))</f>
        <v>#VALUE!</v>
      </c>
      <c r="AC22" s="106" t="e">
        <f>IF(E22="H",T22-HLOOKUP(V22,Masterh!$C$1:$CD$9,3,FALSE),T22-HLOOKUP(V22,Masterf!$C$1:$BN$9,3,FALSE))</f>
        <v>#VALUE!</v>
      </c>
      <c r="AD22" s="106" t="e">
        <f>IF(E22="H",T22-HLOOKUP(V22,Masterh!$C$1:$CD$9,4,FALSE),T22-HLOOKUP(V22,Masterf!$C$1:$BN$9,4,FALSE))</f>
        <v>#VALUE!</v>
      </c>
      <c r="AE22" s="106" t="e">
        <f>IF(E22="H",T22-HLOOKUP(V22,Masterh!$C$1:$CD$9,5,FALSE),T22-HLOOKUP(V22,Masterf!$C$1:$BN$9,5,FALSE))</f>
        <v>#VALUE!</v>
      </c>
      <c r="AF22" s="106" t="e">
        <f>IF(E22="H",T22-HLOOKUP(V22,Masterh!$C$1:$CD$9,6,FALSE),T22-HLOOKUP(V22,Masterf!$C$1:$BN$9,6,FALSE))</f>
        <v>#VALUE!</v>
      </c>
      <c r="AG22" s="106" t="e">
        <f>IF(E22="H",T22-HLOOKUP(V22,Masterh!$C$1:$CD$9,7,FALSE),T22-HLOOKUP(V22,Masterf!$C$1:$BN$9,7,FALSE))</f>
        <v>#VALUE!</v>
      </c>
      <c r="AH22" s="106" t="e">
        <f>IF(E22="H",T22-HLOOKUP(V22,Masterh!$C$1:$CD$9,8,FALSE),T22-HLOOKUP(V22,Masterf!$C$1:$BN$9,8,FALSE))</f>
        <v>#VALUE!</v>
      </c>
      <c r="AI22" s="106" t="e">
        <f>IF(E22="H",T22-HLOOKUP(V22,Masterh!$C$1:$CD$9,9,FALSE),T22-HLOOKUP(V22,Masterf!$C$1:$BN$9,9,FALSE))</f>
        <v>#VALUE!</v>
      </c>
      <c r="AJ22" s="171" t="str">
        <f t="shared" si="6"/>
        <v xml:space="preserve"> </v>
      </c>
      <c r="AK22" s="115"/>
      <c r="AL22" s="172" t="str">
        <f t="shared" si="7"/>
        <v xml:space="preserve"> </v>
      </c>
      <c r="AM22" s="173" t="str">
        <f t="shared" si="8"/>
        <v xml:space="preserve"> </v>
      </c>
      <c r="AN22" s="115" t="str">
        <f>IF(AND(H22&lt;1921),VLOOKUP(K22,Masterh!$F$10:$P$28,11),IF(AND(H22&gt;=1921,H22&lt;1939),VLOOKUP(K22,Masterh!$F$10:$P$28,11),IF(AND(H22&gt;=1939,H22&lt;1944),VLOOKUP(K22,Masterh!$F$10:$P$28,10),IF(AND(H22&gt;=1944,H22&lt;1949),VLOOKUP(K22,Masterh!$F$10:$P$28,9),IF(AND(H22&gt;=1949,H22&lt;1954),VLOOKUP(K22,Masterh!$F$10:$P$28,8),IF(AND(H22&gt;=1954,H22&lt;1959),VLOOKUP(K22,Masterh!$F$10:$P$28,7),IF(AND(H22&gt;=1959,H22&lt;1964),VLOOKUP(K22,Masterh!$F$10:$P$28,6),IF(AND(H22&gt;=1964,H22&lt;1969),VLOOKUP(K22,Masterh!$F$10:$P$28,5),IF(AND(H22&gt;=1969,H22&lt;1974),VLOOKUP(K22,Masterh!$F$10:$P$28,4),IF(AND(H22&gt;=1974,H22&lt;1979),VLOOKUP(K22,Masterh!$F$10:$P$28,3),IF(AND(H22&gt;=1979,H22&lt;1984),VLOOKUP(K22,Masterh!$F$10:$P$28,2),"SENIOR")))))))))))</f>
        <v>M75 -77</v>
      </c>
      <c r="AO22" s="115" t="str">
        <f>IF(AND(H22&lt;1949),VLOOKUP(K22,Masterf!$F$10:$N$24,9),IF(AND(H22&gt;=1949,H22&lt;1954),VLOOKUP(K22,Masterf!$F$10:$N$24,8),IF(AND(H22&gt;=1954,H22&lt;1959),VLOOKUP(K22,Masterf!$F$10:$N$24,7),IF(AND(H22&gt;=1959,H22&lt;1964),VLOOKUP(K22,Masterf!$F$10:$N$24,6),IF(AND(H22&gt;=1964,H22&lt;1969),VLOOKUP(K22,Masterf!$F$10:$N$24,5),IF(AND(H22&gt;=1969,H22&lt;1974),VLOOKUP(K22,Masterf!$F$10:$N$24,4),IF(AND(H22&gt;=1974,H22&lt;1979),VLOOKUP(K22,Masterf!$F$10:$N$24,3),IF(AND(H22&gt;=1979,H22&lt;1984),VLOOKUP(K22,Masterf!$F$10:$N$24,2),"SENIOR"))))))))</f>
        <v>W+70 -75</v>
      </c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</row>
    <row r="23" spans="1:122" s="5" customFormat="1" ht="30" customHeight="1" x14ac:dyDescent="0.2">
      <c r="B23" s="85"/>
      <c r="C23" s="42"/>
      <c r="D23" s="202"/>
      <c r="E23" s="101"/>
      <c r="F23" s="44" t="s">
        <v>39</v>
      </c>
      <c r="G23" s="45" t="s">
        <v>39</v>
      </c>
      <c r="H23" s="102">
        <v>1939</v>
      </c>
      <c r="I23" s="48" t="s">
        <v>39</v>
      </c>
      <c r="J23" s="43" t="s">
        <v>39</v>
      </c>
      <c r="K23" s="156">
        <v>75</v>
      </c>
      <c r="L23" s="46"/>
      <c r="M23" s="47"/>
      <c r="N23" s="47"/>
      <c r="O23" s="69" t="str">
        <f t="shared" si="0"/>
        <v/>
      </c>
      <c r="P23" s="68"/>
      <c r="Q23" s="68"/>
      <c r="R23" s="68"/>
      <c r="S23" s="69" t="str">
        <f t="shared" si="1"/>
        <v/>
      </c>
      <c r="T23" s="70" t="str">
        <f t="shared" si="2"/>
        <v/>
      </c>
      <c r="U23" s="71" t="str">
        <f t="shared" si="3"/>
        <v xml:space="preserve">   </v>
      </c>
      <c r="V23" s="103" t="str">
        <f t="shared" si="4"/>
        <v xml:space="preserve"> </v>
      </c>
      <c r="W23" s="93" t="str">
        <f t="shared" si="5"/>
        <v/>
      </c>
      <c r="X23" s="159" t="str">
        <f>IF(E23="","",W23*VLOOKUP(2018-H23,Masterh!C32:D87,2,FALSE))</f>
        <v/>
      </c>
      <c r="AB23" s="106" t="e">
        <f>IF(A23="H",T23-HLOOKUP(V23,Masterh!$C$1:$CD$9,2,FALSE),T23-HLOOKUP(V23,Masterf!$C$1:$BN$9,2,FALSE))</f>
        <v>#VALUE!</v>
      </c>
      <c r="AC23" s="106" t="e">
        <f>IF(E23="H",T23-HLOOKUP(V23,Masterh!$C$1:$CD$9,3,FALSE),T23-HLOOKUP(V23,Masterf!$C$1:$BN$9,3,FALSE))</f>
        <v>#VALUE!</v>
      </c>
      <c r="AD23" s="106" t="e">
        <f>IF(E23="H",T23-HLOOKUP(V23,Masterh!$C$1:$CD$9,4,FALSE),T23-HLOOKUP(V23,Masterf!$C$1:$BN$9,4,FALSE))</f>
        <v>#VALUE!</v>
      </c>
      <c r="AE23" s="106" t="e">
        <f>IF(E23="H",T23-HLOOKUP(V23,Masterh!$C$1:$CD$9,5,FALSE),T23-HLOOKUP(V23,Masterf!$C$1:$BN$9,5,FALSE))</f>
        <v>#VALUE!</v>
      </c>
      <c r="AF23" s="106" t="e">
        <f>IF(E23="H",T23-HLOOKUP(V23,Masterh!$C$1:$CD$9,6,FALSE),T23-HLOOKUP(V23,Masterf!$C$1:$BN$9,6,FALSE))</f>
        <v>#VALUE!</v>
      </c>
      <c r="AG23" s="106" t="e">
        <f>IF(E23="H",T23-HLOOKUP(V23,Masterh!$C$1:$CD$9,7,FALSE),T23-HLOOKUP(V23,Masterf!$C$1:$BN$9,7,FALSE))</f>
        <v>#VALUE!</v>
      </c>
      <c r="AH23" s="106" t="e">
        <f>IF(E23="H",T23-HLOOKUP(V23,Masterh!$C$1:$CD$9,8,FALSE),T23-HLOOKUP(V23,Masterf!$C$1:$BN$9,8,FALSE))</f>
        <v>#VALUE!</v>
      </c>
      <c r="AI23" s="106" t="e">
        <f>IF(E23="H",T23-HLOOKUP(V23,Masterh!$C$1:$CD$9,9,FALSE),T23-HLOOKUP(V23,Masterf!$C$1:$BN$9,9,FALSE))</f>
        <v>#VALUE!</v>
      </c>
      <c r="AJ23" s="171" t="str">
        <f t="shared" si="6"/>
        <v xml:space="preserve"> </v>
      </c>
      <c r="AK23" s="115"/>
      <c r="AL23" s="172" t="str">
        <f t="shared" si="7"/>
        <v xml:space="preserve"> </v>
      </c>
      <c r="AM23" s="173" t="str">
        <f t="shared" si="8"/>
        <v xml:space="preserve"> </v>
      </c>
      <c r="AN23" s="115" t="str">
        <f>IF(AND(H23&lt;1921),VLOOKUP(K23,Masterh!$F$10:$P$28,11),IF(AND(H23&gt;=1921,H23&lt;1939),VLOOKUP(K23,Masterh!$F$10:$P$28,11),IF(AND(H23&gt;=1939,H23&lt;1944),VLOOKUP(K23,Masterh!$F$10:$P$28,10),IF(AND(H23&gt;=1944,H23&lt;1949),VLOOKUP(K23,Masterh!$F$10:$P$28,9),IF(AND(H23&gt;=1949,H23&lt;1954),VLOOKUP(K23,Masterh!$F$10:$P$28,8),IF(AND(H23&gt;=1954,H23&lt;1959),VLOOKUP(K23,Masterh!$F$10:$P$28,7),IF(AND(H23&gt;=1959,H23&lt;1964),VLOOKUP(K23,Masterh!$F$10:$P$28,6),IF(AND(H23&gt;=1964,H23&lt;1969),VLOOKUP(K23,Masterh!$F$10:$P$28,5),IF(AND(H23&gt;=1969,H23&lt;1974),VLOOKUP(K23,Masterh!$F$10:$P$28,4),IF(AND(H23&gt;=1974,H23&lt;1979),VLOOKUP(K23,Masterh!$F$10:$P$28,3),IF(AND(H23&gt;=1979,H23&lt;1984),VLOOKUP(K23,Masterh!$F$10:$P$28,2),"SENIOR")))))))))))</f>
        <v>M75 -77</v>
      </c>
      <c r="AO23" s="115" t="str">
        <f>IF(AND(H23&lt;1949),VLOOKUP(K23,Masterf!$F$10:$N$24,9),IF(AND(H23&gt;=1949,H23&lt;1954),VLOOKUP(K23,Masterf!$F$10:$N$24,8),IF(AND(H23&gt;=1954,H23&lt;1959),VLOOKUP(K23,Masterf!$F$10:$N$24,7),IF(AND(H23&gt;=1959,H23&lt;1964),VLOOKUP(K23,Masterf!$F$10:$N$24,6),IF(AND(H23&gt;=1964,H23&lt;1969),VLOOKUP(K23,Masterf!$F$10:$N$24,5),IF(AND(H23&gt;=1969,H23&lt;1974),VLOOKUP(K23,Masterf!$F$10:$N$24,4),IF(AND(H23&gt;=1974,H23&lt;1979),VLOOKUP(K23,Masterf!$F$10:$N$24,3),IF(AND(H23&gt;=1979,H23&lt;1984),VLOOKUP(K23,Masterf!$F$10:$N$24,2),"SENIOR"))))))))</f>
        <v>W+70 -75</v>
      </c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</row>
    <row r="24" spans="1:122" s="5" customFormat="1" ht="30" customHeight="1" thickBot="1" x14ac:dyDescent="0.25">
      <c r="B24" s="85"/>
      <c r="C24" s="42"/>
      <c r="D24" s="202"/>
      <c r="E24" s="101"/>
      <c r="F24" s="44" t="s">
        <v>39</v>
      </c>
      <c r="G24" s="45" t="s">
        <v>39</v>
      </c>
      <c r="H24" s="102">
        <v>1939</v>
      </c>
      <c r="I24" s="48" t="s">
        <v>39</v>
      </c>
      <c r="J24" s="43" t="s">
        <v>39</v>
      </c>
      <c r="K24" s="156">
        <v>75</v>
      </c>
      <c r="L24" s="46"/>
      <c r="M24" s="47"/>
      <c r="N24" s="47"/>
      <c r="O24" s="69" t="str">
        <f t="shared" si="0"/>
        <v/>
      </c>
      <c r="P24" s="68"/>
      <c r="Q24" s="68"/>
      <c r="R24" s="68"/>
      <c r="S24" s="69" t="str">
        <f t="shared" si="1"/>
        <v/>
      </c>
      <c r="T24" s="70" t="str">
        <f t="shared" si="2"/>
        <v/>
      </c>
      <c r="U24" s="71" t="str">
        <f t="shared" si="3"/>
        <v xml:space="preserve">   </v>
      </c>
      <c r="V24" s="103" t="str">
        <f t="shared" si="4"/>
        <v xml:space="preserve"> </v>
      </c>
      <c r="W24" s="93" t="str">
        <f t="shared" si="5"/>
        <v/>
      </c>
      <c r="X24" s="160" t="str">
        <f>IF(E24="","",W24*VLOOKUP(2018-H24,Masterh!C33:D88,2,FALSE))</f>
        <v/>
      </c>
      <c r="AB24" s="106" t="e">
        <f>IF(A24="H",T24-HLOOKUP(V24,Masterh!$C$1:$CD$9,2,FALSE),T24-HLOOKUP(V24,Masterf!$C$1:$BN$9,2,FALSE))</f>
        <v>#VALUE!</v>
      </c>
      <c r="AC24" s="106" t="e">
        <f>IF(E24="H",T24-HLOOKUP(V24,Masterh!$C$1:$CD$9,3,FALSE),T24-HLOOKUP(V24,Masterf!$C$1:$BN$9,3,FALSE))</f>
        <v>#VALUE!</v>
      </c>
      <c r="AD24" s="106" t="e">
        <f>IF(E24="H",T24-HLOOKUP(V24,Masterh!$C$1:$CD$9,4,FALSE),T24-HLOOKUP(V24,Masterf!$C$1:$BN$9,4,FALSE))</f>
        <v>#VALUE!</v>
      </c>
      <c r="AE24" s="106" t="e">
        <f>IF(E24="H",T24-HLOOKUP(V24,Masterh!$C$1:$CD$9,5,FALSE),T24-HLOOKUP(V24,Masterf!$C$1:$BN$9,5,FALSE))</f>
        <v>#VALUE!</v>
      </c>
      <c r="AF24" s="106" t="e">
        <f>IF(E24="H",T24-HLOOKUP(V24,Masterh!$C$1:$CD$9,6,FALSE),T24-HLOOKUP(V24,Masterf!$C$1:$BN$9,6,FALSE))</f>
        <v>#VALUE!</v>
      </c>
      <c r="AG24" s="106" t="e">
        <f>IF(E24="H",T24-HLOOKUP(V24,Masterh!$C$1:$CD$9,7,FALSE),T24-HLOOKUP(V24,Masterf!$C$1:$BN$9,7,FALSE))</f>
        <v>#VALUE!</v>
      </c>
      <c r="AH24" s="106" t="e">
        <f>IF(E24="H",T24-HLOOKUP(V24,Masterh!$C$1:$CD$9,8,FALSE),T24-HLOOKUP(V24,Masterf!$C$1:$BN$9,8,FALSE))</f>
        <v>#VALUE!</v>
      </c>
      <c r="AI24" s="106" t="e">
        <f>IF(E24="H",T24-HLOOKUP(V24,Masterh!$C$1:$CD$9,9,FALSE),T24-HLOOKUP(V24,Masterf!$C$1:$BN$9,9,FALSE))</f>
        <v>#VALUE!</v>
      </c>
      <c r="AJ24" s="171" t="str">
        <f t="shared" si="6"/>
        <v xml:space="preserve"> </v>
      </c>
      <c r="AK24" s="115"/>
      <c r="AL24" s="172" t="str">
        <f t="shared" si="7"/>
        <v xml:space="preserve"> </v>
      </c>
      <c r="AM24" s="173" t="str">
        <f t="shared" si="8"/>
        <v xml:space="preserve"> </v>
      </c>
      <c r="AN24" s="115" t="str">
        <f>IF(AND(H24&lt;1921),VLOOKUP(K24,Masterh!$F$10:$P$28,11),IF(AND(H24&gt;=1921,H24&lt;1939),VLOOKUP(K24,Masterh!$F$10:$P$28,11),IF(AND(H24&gt;=1939,H24&lt;1944),VLOOKUP(K24,Masterh!$F$10:$P$28,10),IF(AND(H24&gt;=1944,H24&lt;1949),VLOOKUP(K24,Masterh!$F$10:$P$28,9),IF(AND(H24&gt;=1949,H24&lt;1954),VLOOKUP(K24,Masterh!$F$10:$P$28,8),IF(AND(H24&gt;=1954,H24&lt;1959),VLOOKUP(K24,Masterh!$F$10:$P$28,7),IF(AND(H24&gt;=1959,H24&lt;1964),VLOOKUP(K24,Masterh!$F$10:$P$28,6),IF(AND(H24&gt;=1964,H24&lt;1969),VLOOKUP(K24,Masterh!$F$10:$P$28,5),IF(AND(H24&gt;=1969,H24&lt;1974),VLOOKUP(K24,Masterh!$F$10:$P$28,4),IF(AND(H24&gt;=1974,H24&lt;1979),VLOOKUP(K24,Masterh!$F$10:$P$28,3),IF(AND(H24&gt;=1979,H24&lt;1984),VLOOKUP(K24,Masterh!$F$10:$P$28,2),"SENIOR")))))))))))</f>
        <v>M75 -77</v>
      </c>
      <c r="AO24" s="115" t="str">
        <f>IF(AND(H24&lt;1949),VLOOKUP(K24,Masterf!$F$10:$N$24,9),IF(AND(H24&gt;=1949,H24&lt;1954),VLOOKUP(K24,Masterf!$F$10:$N$24,8),IF(AND(H24&gt;=1954,H24&lt;1959),VLOOKUP(K24,Masterf!$F$10:$N$24,7),IF(AND(H24&gt;=1959,H24&lt;1964),VLOOKUP(K24,Masterf!$F$10:$N$24,6),IF(AND(H24&gt;=1964,H24&lt;1969),VLOOKUP(K24,Masterf!$F$10:$N$24,5),IF(AND(H24&gt;=1969,H24&lt;1974),VLOOKUP(K24,Masterf!$F$10:$N$24,4),IF(AND(H24&gt;=1974,H24&lt;1979),VLOOKUP(K24,Masterf!$F$10:$N$24,3),IF(AND(H24&gt;=1979,H24&lt;1984),VLOOKUP(K24,Masterf!$F$10:$N$24,2),"SENIOR"))))))))</f>
        <v>W+70 -75</v>
      </c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</row>
    <row r="25" spans="1:122" s="11" customFormat="1" ht="5.0999999999999996" customHeight="1" x14ac:dyDescent="0.2">
      <c r="A25" s="8"/>
      <c r="B25" s="72"/>
      <c r="C25" s="73"/>
      <c r="D25" s="74"/>
      <c r="E25" s="74"/>
      <c r="F25" s="75"/>
      <c r="G25" s="76"/>
      <c r="H25" s="77"/>
      <c r="I25" s="78"/>
      <c r="J25" s="79"/>
      <c r="K25" s="80"/>
      <c r="L25" s="81"/>
      <c r="M25" s="81"/>
      <c r="N25" s="81"/>
      <c r="O25" s="82"/>
      <c r="P25" s="81"/>
      <c r="Q25" s="81"/>
      <c r="R25" s="81"/>
      <c r="S25" s="82"/>
      <c r="T25" s="82"/>
      <c r="U25" s="83"/>
      <c r="V25" s="75"/>
      <c r="W25" s="75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13"/>
      <c r="AK25" s="113"/>
      <c r="AL25" s="165"/>
      <c r="AM25" s="166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</row>
    <row r="26" spans="1:122" s="16" customFormat="1" ht="22.5" customHeight="1" x14ac:dyDescent="0.2">
      <c r="A26" s="15"/>
      <c r="B26" s="180" t="s">
        <v>16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2"/>
      <c r="N26" s="18"/>
      <c r="O26" s="107"/>
      <c r="P26" s="90" t="s">
        <v>17</v>
      </c>
      <c r="Q26" s="197"/>
      <c r="R26" s="197"/>
      <c r="S26" s="197"/>
      <c r="T26" s="197"/>
      <c r="U26" s="197"/>
      <c r="V26" s="197"/>
      <c r="W26" s="198"/>
      <c r="AL26" s="152"/>
      <c r="AM26" s="149"/>
    </row>
    <row r="27" spans="1:122" s="17" customFormat="1" ht="22.5" customHeight="1" x14ac:dyDescent="0.2">
      <c r="A27" s="15"/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5"/>
      <c r="N27" s="18"/>
      <c r="O27" s="108"/>
      <c r="P27" s="91" t="s">
        <v>18</v>
      </c>
      <c r="Q27" s="195"/>
      <c r="R27" s="195"/>
      <c r="S27" s="195"/>
      <c r="T27" s="195"/>
      <c r="U27" s="195"/>
      <c r="V27" s="195"/>
      <c r="W27" s="196"/>
      <c r="AL27" s="153"/>
      <c r="AM27" s="150"/>
    </row>
    <row r="28" spans="1:122" s="18" customFormat="1" ht="22.5" customHeight="1" x14ac:dyDescent="0.2">
      <c r="A28" s="15"/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5"/>
      <c r="O28" s="108"/>
      <c r="P28" s="91" t="s">
        <v>19</v>
      </c>
      <c r="Q28" s="195"/>
      <c r="R28" s="195"/>
      <c r="S28" s="195"/>
      <c r="T28" s="195"/>
      <c r="U28" s="195"/>
      <c r="V28" s="195"/>
      <c r="W28" s="196"/>
      <c r="X28" s="16"/>
      <c r="AL28" s="154"/>
      <c r="AM28" s="151"/>
    </row>
    <row r="29" spans="1:122" s="18" customFormat="1" ht="22.5" customHeight="1" x14ac:dyDescent="0.2">
      <c r="A29" s="15"/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O29" s="108"/>
      <c r="P29" s="91" t="s">
        <v>20</v>
      </c>
      <c r="Q29" s="195"/>
      <c r="R29" s="195"/>
      <c r="S29" s="195"/>
      <c r="T29" s="195"/>
      <c r="U29" s="195"/>
      <c r="V29" s="195"/>
      <c r="W29" s="196"/>
      <c r="X29" s="16"/>
      <c r="AL29" s="154"/>
      <c r="AM29" s="151"/>
    </row>
    <row r="30" spans="1:122" s="18" customFormat="1" ht="22.5" customHeight="1" x14ac:dyDescent="0.2">
      <c r="B30" s="183"/>
      <c r="C30" s="184"/>
      <c r="D30" s="184"/>
      <c r="E30" s="184"/>
      <c r="F30" s="184"/>
      <c r="G30" s="184"/>
      <c r="H30" s="184"/>
      <c r="I30" s="184"/>
      <c r="J30" s="184"/>
      <c r="K30" s="184"/>
      <c r="L30" s="185"/>
      <c r="O30" s="108"/>
      <c r="P30" s="91" t="s">
        <v>21</v>
      </c>
      <c r="Q30" s="195"/>
      <c r="R30" s="195"/>
      <c r="S30" s="195"/>
      <c r="T30" s="195"/>
      <c r="U30" s="195"/>
      <c r="V30" s="195"/>
      <c r="W30" s="196"/>
      <c r="X30" s="16"/>
      <c r="AL30" s="154"/>
      <c r="AM30" s="151"/>
    </row>
    <row r="31" spans="1:122" ht="22.5" customHeight="1" x14ac:dyDescent="0.2">
      <c r="A31" s="6"/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5"/>
      <c r="M31" s="18"/>
      <c r="N31" s="18"/>
      <c r="O31" s="108"/>
      <c r="P31" s="91" t="s">
        <v>22</v>
      </c>
      <c r="Q31" s="195"/>
      <c r="R31" s="195"/>
      <c r="S31" s="195"/>
      <c r="T31" s="195"/>
      <c r="U31" s="195"/>
      <c r="V31" s="195"/>
      <c r="W31" s="196"/>
    </row>
    <row r="32" spans="1:122" ht="22.5" customHeight="1" x14ac:dyDescent="0.2">
      <c r="A32" s="6"/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5"/>
      <c r="M32" s="18"/>
      <c r="N32" s="18"/>
      <c r="O32" s="108"/>
      <c r="P32" s="91" t="s">
        <v>23</v>
      </c>
      <c r="Q32" s="195"/>
      <c r="R32" s="195"/>
      <c r="S32" s="195"/>
      <c r="T32" s="195"/>
      <c r="U32" s="195"/>
      <c r="V32" s="195"/>
      <c r="W32" s="196"/>
    </row>
    <row r="33" spans="1:39" ht="22.5" customHeight="1" x14ac:dyDescent="0.2">
      <c r="A33" s="6"/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8"/>
      <c r="M33" s="18"/>
      <c r="N33" s="18"/>
      <c r="O33" s="109"/>
      <c r="P33" s="92" t="s">
        <v>24</v>
      </c>
      <c r="Q33" s="200"/>
      <c r="R33" s="200"/>
      <c r="S33" s="200"/>
      <c r="T33" s="200"/>
      <c r="U33" s="200"/>
      <c r="V33" s="200"/>
      <c r="W33" s="201"/>
    </row>
    <row r="34" spans="1:39" s="18" customFormat="1" ht="10.15" customHeight="1" x14ac:dyDescent="0.2">
      <c r="P34" s="15"/>
      <c r="X34" s="16"/>
      <c r="AL34" s="154"/>
      <c r="AM34" s="151"/>
    </row>
    <row r="35" spans="1:39" x14ac:dyDescent="0.2">
      <c r="A35" s="6"/>
      <c r="O35" s="1"/>
    </row>
    <row r="36" spans="1:39" x14ac:dyDescent="0.2">
      <c r="A36" s="6"/>
    </row>
  </sheetData>
  <mergeCells count="24">
    <mergeCell ref="U33:W33"/>
    <mergeCell ref="U31:W31"/>
    <mergeCell ref="U32:W32"/>
    <mergeCell ref="Q31:T31"/>
    <mergeCell ref="Q32:T32"/>
    <mergeCell ref="Q33:T33"/>
    <mergeCell ref="V2:X2"/>
    <mergeCell ref="Q30:T30"/>
    <mergeCell ref="U29:W29"/>
    <mergeCell ref="U30:W30"/>
    <mergeCell ref="U26:W26"/>
    <mergeCell ref="U27:W27"/>
    <mergeCell ref="U28:W28"/>
    <mergeCell ref="Q26:T26"/>
    <mergeCell ref="Q27:T27"/>
    <mergeCell ref="Q28:T28"/>
    <mergeCell ref="Q29:T29"/>
    <mergeCell ref="V3:X3"/>
    <mergeCell ref="B26:L33"/>
    <mergeCell ref="F5:G5"/>
    <mergeCell ref="D2:K2"/>
    <mergeCell ref="N2:S2"/>
    <mergeCell ref="D3:K3"/>
    <mergeCell ref="N3:S3"/>
  </mergeCells>
  <phoneticPr fontId="0" type="noConversion"/>
  <conditionalFormatting sqref="L7:N24 P7:R24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5" orientation="landscape" horizontalDpi="180" verticalDpi="180" r:id="rId1"/>
  <headerFooter alignWithMargins="0"/>
  <ignoredErrors>
    <ignoredError sqref="L12:N12 L13:N16 D10:D12 D13:D24 M24:N24 M9:N9 M10:N10 M11:N11 L18:N23 L17:M17" unlockedFormula="1"/>
    <ignoredError sqref="O7:O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N67"/>
  <sheetViews>
    <sheetView topLeftCell="BE1" zoomScaleNormal="100" workbookViewId="0">
      <selection activeCell="BN6" sqref="BN6"/>
    </sheetView>
  </sheetViews>
  <sheetFormatPr baseColWidth="10" defaultColWidth="11.42578125" defaultRowHeight="12.75" x14ac:dyDescent="0.2"/>
  <cols>
    <col min="2" max="2" width="17.28515625" bestFit="1" customWidth="1"/>
  </cols>
  <sheetData>
    <row r="1" spans="1:66" x14ac:dyDescent="0.2">
      <c r="C1" s="116" t="s">
        <v>69</v>
      </c>
      <c r="D1" s="117" t="s">
        <v>77</v>
      </c>
      <c r="E1" s="117" t="s">
        <v>85</v>
      </c>
      <c r="F1" s="117" t="s">
        <v>93</v>
      </c>
      <c r="G1" s="117" t="s">
        <v>101</v>
      </c>
      <c r="H1" s="117" t="s">
        <v>109</v>
      </c>
      <c r="I1" s="118" t="s">
        <v>117</v>
      </c>
      <c r="J1" s="118" t="s">
        <v>125</v>
      </c>
      <c r="K1" s="116" t="s">
        <v>70</v>
      </c>
      <c r="L1" s="117" t="s">
        <v>78</v>
      </c>
      <c r="M1" s="117" t="s">
        <v>86</v>
      </c>
      <c r="N1" s="117" t="s">
        <v>94</v>
      </c>
      <c r="O1" s="117" t="s">
        <v>102</v>
      </c>
      <c r="P1" s="117" t="s">
        <v>110</v>
      </c>
      <c r="Q1" s="118" t="s">
        <v>118</v>
      </c>
      <c r="R1" s="118" t="s">
        <v>126</v>
      </c>
      <c r="S1" s="116" t="s">
        <v>71</v>
      </c>
      <c r="T1" s="117" t="s">
        <v>79</v>
      </c>
      <c r="U1" s="117" t="s">
        <v>87</v>
      </c>
      <c r="V1" s="117" t="s">
        <v>95</v>
      </c>
      <c r="W1" s="117" t="s">
        <v>103</v>
      </c>
      <c r="X1" s="117" t="s">
        <v>111</v>
      </c>
      <c r="Y1" s="118" t="s">
        <v>119</v>
      </c>
      <c r="Z1" s="118" t="s">
        <v>127</v>
      </c>
      <c r="AA1" s="116" t="s">
        <v>72</v>
      </c>
      <c r="AB1" s="117" t="s">
        <v>80</v>
      </c>
      <c r="AC1" s="117" t="s">
        <v>88</v>
      </c>
      <c r="AD1" s="117" t="s">
        <v>96</v>
      </c>
      <c r="AE1" s="117" t="s">
        <v>104</v>
      </c>
      <c r="AF1" s="117" t="s">
        <v>112</v>
      </c>
      <c r="AG1" s="118" t="s">
        <v>120</v>
      </c>
      <c r="AH1" s="118" t="s">
        <v>128</v>
      </c>
      <c r="AI1" s="116" t="s">
        <v>73</v>
      </c>
      <c r="AJ1" s="117" t="s">
        <v>81</v>
      </c>
      <c r="AK1" s="117" t="s">
        <v>89</v>
      </c>
      <c r="AL1" s="117" t="s">
        <v>97</v>
      </c>
      <c r="AM1" s="117" t="s">
        <v>105</v>
      </c>
      <c r="AN1" s="117" t="s">
        <v>113</v>
      </c>
      <c r="AO1" s="118" t="s">
        <v>121</v>
      </c>
      <c r="AP1" s="118" t="s">
        <v>129</v>
      </c>
      <c r="AQ1" s="116" t="s">
        <v>74</v>
      </c>
      <c r="AR1" s="117" t="s">
        <v>82</v>
      </c>
      <c r="AS1" s="117" t="s">
        <v>90</v>
      </c>
      <c r="AT1" s="117" t="s">
        <v>98</v>
      </c>
      <c r="AU1" s="117" t="s">
        <v>106</v>
      </c>
      <c r="AV1" s="117" t="s">
        <v>114</v>
      </c>
      <c r="AW1" s="118" t="s">
        <v>122</v>
      </c>
      <c r="AX1" s="118" t="s">
        <v>130</v>
      </c>
      <c r="AY1" s="116" t="s">
        <v>75</v>
      </c>
      <c r="AZ1" s="117" t="s">
        <v>83</v>
      </c>
      <c r="BA1" s="117" t="s">
        <v>91</v>
      </c>
      <c r="BB1" s="117" t="s">
        <v>99</v>
      </c>
      <c r="BC1" s="117" t="s">
        <v>107</v>
      </c>
      <c r="BD1" s="117" t="s">
        <v>115</v>
      </c>
      <c r="BE1" s="118" t="s">
        <v>123</v>
      </c>
      <c r="BF1" s="118" t="s">
        <v>131</v>
      </c>
      <c r="BG1" s="116" t="s">
        <v>76</v>
      </c>
      <c r="BH1" s="117" t="s">
        <v>84</v>
      </c>
      <c r="BI1" s="117" t="s">
        <v>92</v>
      </c>
      <c r="BJ1" s="117" t="s">
        <v>100</v>
      </c>
      <c r="BK1" s="117" t="s">
        <v>108</v>
      </c>
      <c r="BL1" s="117" t="s">
        <v>116</v>
      </c>
      <c r="BM1" s="118" t="s">
        <v>124</v>
      </c>
      <c r="BN1" s="117" t="s">
        <v>132</v>
      </c>
    </row>
    <row r="2" spans="1:66" x14ac:dyDescent="0.2"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20"/>
      <c r="AV2" s="119"/>
      <c r="AW2" s="119"/>
      <c r="AX2" s="119"/>
      <c r="AY2" s="120"/>
      <c r="AZ2" s="119"/>
      <c r="BA2" s="119"/>
      <c r="BG2" s="96" t="s">
        <v>29</v>
      </c>
    </row>
    <row r="3" spans="1:66" x14ac:dyDescent="0.2">
      <c r="B3" s="96" t="s">
        <v>40</v>
      </c>
      <c r="C3" s="97">
        <v>55</v>
      </c>
      <c r="D3" s="97">
        <v>60</v>
      </c>
      <c r="E3" s="97">
        <v>62</v>
      </c>
      <c r="F3" s="97">
        <v>65</v>
      </c>
      <c r="G3" s="97">
        <v>70</v>
      </c>
      <c r="H3" s="97">
        <v>72</v>
      </c>
      <c r="I3" s="97">
        <v>80</v>
      </c>
      <c r="J3" s="97">
        <v>85</v>
      </c>
      <c r="K3" s="174">
        <v>52</v>
      </c>
      <c r="L3" s="174">
        <v>55</v>
      </c>
      <c r="M3" s="174">
        <v>60</v>
      </c>
      <c r="N3" s="174">
        <v>62</v>
      </c>
      <c r="O3" s="174">
        <v>65</v>
      </c>
      <c r="P3" s="174">
        <v>67</v>
      </c>
      <c r="Q3" s="174">
        <v>75</v>
      </c>
      <c r="R3" s="174">
        <v>80</v>
      </c>
      <c r="S3" s="175">
        <v>50</v>
      </c>
      <c r="T3" s="175">
        <v>52</v>
      </c>
      <c r="U3" s="175">
        <v>55</v>
      </c>
      <c r="V3" s="175">
        <v>60</v>
      </c>
      <c r="W3" s="175">
        <v>62</v>
      </c>
      <c r="X3" s="175">
        <v>65</v>
      </c>
      <c r="Y3" s="175">
        <v>72</v>
      </c>
      <c r="Z3" s="175">
        <v>75</v>
      </c>
      <c r="AA3" s="176">
        <v>45</v>
      </c>
      <c r="AB3" s="176">
        <v>47</v>
      </c>
      <c r="AC3" s="176">
        <v>52</v>
      </c>
      <c r="AD3" s="176">
        <v>55</v>
      </c>
      <c r="AE3" s="176">
        <v>57</v>
      </c>
      <c r="AF3" s="176">
        <v>60</v>
      </c>
      <c r="AG3" s="176">
        <v>67</v>
      </c>
      <c r="AH3" s="176">
        <v>70</v>
      </c>
      <c r="AI3" s="177">
        <v>42</v>
      </c>
      <c r="AJ3" s="177">
        <v>45</v>
      </c>
      <c r="AK3" s="177">
        <v>47</v>
      </c>
      <c r="AL3" s="177">
        <v>50</v>
      </c>
      <c r="AM3" s="177">
        <v>52</v>
      </c>
      <c r="AN3" s="177">
        <v>55</v>
      </c>
      <c r="AO3" s="177">
        <v>57</v>
      </c>
      <c r="AP3" s="177">
        <v>60</v>
      </c>
      <c r="AQ3" s="178">
        <v>40</v>
      </c>
      <c r="AR3" s="178">
        <v>42</v>
      </c>
      <c r="AS3" s="178">
        <v>45</v>
      </c>
      <c r="AT3" s="178">
        <v>47</v>
      </c>
      <c r="AU3" s="178">
        <v>50</v>
      </c>
      <c r="AV3" s="178">
        <v>52</v>
      </c>
      <c r="AW3" s="178">
        <v>55</v>
      </c>
      <c r="AX3" s="178">
        <v>57</v>
      </c>
      <c r="AY3" s="179">
        <v>38</v>
      </c>
      <c r="AZ3" s="99">
        <v>40</v>
      </c>
      <c r="BA3" s="99">
        <v>42</v>
      </c>
      <c r="BB3" s="99">
        <v>45</v>
      </c>
      <c r="BC3" s="99">
        <v>48</v>
      </c>
      <c r="BD3" s="99">
        <v>50</v>
      </c>
      <c r="BE3" s="99">
        <v>52</v>
      </c>
      <c r="BF3" s="99">
        <v>54</v>
      </c>
      <c r="BG3" s="98">
        <v>36</v>
      </c>
      <c r="BH3" s="98">
        <v>38</v>
      </c>
      <c r="BI3" s="98">
        <v>40</v>
      </c>
      <c r="BJ3" s="98">
        <v>43</v>
      </c>
      <c r="BK3" s="98">
        <v>45</v>
      </c>
      <c r="BL3" s="98">
        <v>48</v>
      </c>
      <c r="BM3" s="98">
        <v>50</v>
      </c>
      <c r="BN3" s="98">
        <v>52</v>
      </c>
    </row>
    <row r="4" spans="1:66" x14ac:dyDescent="0.2">
      <c r="B4" s="96" t="s">
        <v>62</v>
      </c>
      <c r="C4" s="97">
        <v>66</v>
      </c>
      <c r="D4" s="97">
        <v>71</v>
      </c>
      <c r="E4" s="97">
        <v>76</v>
      </c>
      <c r="F4" s="97">
        <v>85</v>
      </c>
      <c r="G4" s="97">
        <v>84</v>
      </c>
      <c r="H4" s="97">
        <v>87</v>
      </c>
      <c r="I4" s="97">
        <v>93</v>
      </c>
      <c r="J4" s="97">
        <v>100</v>
      </c>
      <c r="K4" s="174">
        <v>62</v>
      </c>
      <c r="L4" s="174">
        <v>67</v>
      </c>
      <c r="M4" s="174">
        <v>71</v>
      </c>
      <c r="N4" s="174">
        <v>75</v>
      </c>
      <c r="O4" s="174">
        <v>79</v>
      </c>
      <c r="P4" s="174">
        <v>81</v>
      </c>
      <c r="Q4" s="174">
        <v>87</v>
      </c>
      <c r="R4" s="174">
        <v>93</v>
      </c>
      <c r="S4" s="175">
        <v>57</v>
      </c>
      <c r="T4" s="175">
        <v>61</v>
      </c>
      <c r="U4" s="175">
        <v>66</v>
      </c>
      <c r="V4" s="175">
        <v>69</v>
      </c>
      <c r="W4" s="175">
        <v>73</v>
      </c>
      <c r="X4" s="175">
        <v>75</v>
      </c>
      <c r="Y4" s="175">
        <v>80</v>
      </c>
      <c r="Z4" s="175">
        <v>87</v>
      </c>
      <c r="AA4" s="176">
        <v>54</v>
      </c>
      <c r="AB4" s="176">
        <v>57</v>
      </c>
      <c r="AC4" s="176">
        <v>60</v>
      </c>
      <c r="AD4" s="176">
        <v>64</v>
      </c>
      <c r="AE4" s="176">
        <v>67</v>
      </c>
      <c r="AF4" s="176">
        <v>70</v>
      </c>
      <c r="AG4" s="176">
        <v>75</v>
      </c>
      <c r="AH4" s="176">
        <v>80</v>
      </c>
      <c r="AI4" s="177">
        <v>48</v>
      </c>
      <c r="AJ4" s="177">
        <v>50</v>
      </c>
      <c r="AK4" s="177">
        <v>55</v>
      </c>
      <c r="AL4" s="177">
        <v>60</v>
      </c>
      <c r="AM4" s="177">
        <v>63</v>
      </c>
      <c r="AN4" s="177">
        <v>65</v>
      </c>
      <c r="AO4" s="177">
        <v>70</v>
      </c>
      <c r="AP4" s="177">
        <v>75</v>
      </c>
      <c r="AQ4" s="178">
        <v>45</v>
      </c>
      <c r="AR4" s="178">
        <v>47</v>
      </c>
      <c r="AS4" s="178">
        <v>50</v>
      </c>
      <c r="AT4" s="178">
        <v>55</v>
      </c>
      <c r="AU4" s="178">
        <v>57</v>
      </c>
      <c r="AV4" s="178">
        <v>60</v>
      </c>
      <c r="AW4" s="178">
        <v>64</v>
      </c>
      <c r="AX4" s="178">
        <v>68</v>
      </c>
      <c r="AY4" s="179">
        <v>42</v>
      </c>
      <c r="AZ4" s="179">
        <v>44</v>
      </c>
      <c r="BA4" s="179">
        <v>48</v>
      </c>
      <c r="BB4" s="179">
        <v>50</v>
      </c>
      <c r="BC4" s="179">
        <v>52</v>
      </c>
      <c r="BD4" s="179">
        <v>55</v>
      </c>
      <c r="BE4" s="179">
        <v>60</v>
      </c>
      <c r="BF4" s="179">
        <v>62</v>
      </c>
      <c r="BG4" s="98">
        <v>40</v>
      </c>
      <c r="BH4" s="98">
        <v>42</v>
      </c>
      <c r="BI4" s="98">
        <v>44</v>
      </c>
      <c r="BJ4" s="98">
        <v>46</v>
      </c>
      <c r="BK4" s="98">
        <v>50</v>
      </c>
      <c r="BL4" s="98">
        <v>52</v>
      </c>
      <c r="BM4" s="98">
        <v>53</v>
      </c>
      <c r="BN4" s="98">
        <v>55</v>
      </c>
    </row>
    <row r="5" spans="1:66" x14ac:dyDescent="0.2">
      <c r="B5" s="96" t="s">
        <v>42</v>
      </c>
      <c r="C5" s="97">
        <v>76</v>
      </c>
      <c r="D5" s="97">
        <v>81</v>
      </c>
      <c r="E5" s="97">
        <v>86</v>
      </c>
      <c r="F5" s="97">
        <v>90</v>
      </c>
      <c r="G5" s="97">
        <v>94</v>
      </c>
      <c r="H5" s="97">
        <v>97</v>
      </c>
      <c r="I5" s="97">
        <v>103</v>
      </c>
      <c r="J5" s="97">
        <v>111</v>
      </c>
      <c r="K5" s="174">
        <v>72</v>
      </c>
      <c r="L5" s="174">
        <v>77</v>
      </c>
      <c r="M5" s="174">
        <v>81</v>
      </c>
      <c r="N5" s="174">
        <v>85</v>
      </c>
      <c r="O5" s="174">
        <v>89</v>
      </c>
      <c r="P5" s="174">
        <v>91</v>
      </c>
      <c r="Q5" s="174">
        <v>97</v>
      </c>
      <c r="R5" s="174">
        <v>105</v>
      </c>
      <c r="S5" s="175">
        <v>67</v>
      </c>
      <c r="T5" s="175">
        <v>71</v>
      </c>
      <c r="U5" s="175">
        <v>76</v>
      </c>
      <c r="V5" s="175">
        <v>79</v>
      </c>
      <c r="W5" s="175">
        <v>83</v>
      </c>
      <c r="X5" s="175">
        <v>85</v>
      </c>
      <c r="Y5" s="175">
        <v>91</v>
      </c>
      <c r="Z5" s="175">
        <v>99</v>
      </c>
      <c r="AA5" s="176">
        <v>64</v>
      </c>
      <c r="AB5" s="176">
        <v>67</v>
      </c>
      <c r="AC5" s="176">
        <v>70</v>
      </c>
      <c r="AD5" s="176">
        <v>74</v>
      </c>
      <c r="AE5" s="176">
        <v>77</v>
      </c>
      <c r="AF5" s="176">
        <v>80</v>
      </c>
      <c r="AG5" s="176">
        <v>86</v>
      </c>
      <c r="AH5" s="176">
        <v>94</v>
      </c>
      <c r="AI5" s="177">
        <v>58</v>
      </c>
      <c r="AJ5" s="177">
        <v>61</v>
      </c>
      <c r="AK5" s="177">
        <v>65</v>
      </c>
      <c r="AL5" s="177">
        <v>69</v>
      </c>
      <c r="AM5" s="177">
        <v>71</v>
      </c>
      <c r="AN5" s="177">
        <v>74</v>
      </c>
      <c r="AO5" s="177">
        <v>80</v>
      </c>
      <c r="AP5" s="177">
        <v>88</v>
      </c>
      <c r="AQ5" s="178">
        <v>54</v>
      </c>
      <c r="AR5" s="178">
        <v>56</v>
      </c>
      <c r="AS5" s="178">
        <v>60</v>
      </c>
      <c r="AT5" s="178">
        <v>63</v>
      </c>
      <c r="AU5" s="178">
        <v>65</v>
      </c>
      <c r="AV5" s="178">
        <v>68</v>
      </c>
      <c r="AW5" s="178">
        <v>74</v>
      </c>
      <c r="AX5" s="178">
        <v>82</v>
      </c>
      <c r="AY5" s="179">
        <v>50</v>
      </c>
      <c r="AZ5" s="179">
        <v>52</v>
      </c>
      <c r="BA5" s="179">
        <v>55</v>
      </c>
      <c r="BB5" s="179">
        <v>57</v>
      </c>
      <c r="BC5" s="179">
        <v>60</v>
      </c>
      <c r="BD5" s="179">
        <v>65</v>
      </c>
      <c r="BE5" s="179">
        <v>70</v>
      </c>
      <c r="BF5" s="179">
        <v>77</v>
      </c>
      <c r="BG5" s="121">
        <v>46</v>
      </c>
      <c r="BH5" s="98">
        <v>49</v>
      </c>
      <c r="BI5" s="98">
        <v>50</v>
      </c>
      <c r="BJ5" s="98">
        <v>52</v>
      </c>
      <c r="BK5" s="98">
        <v>54</v>
      </c>
      <c r="BL5" s="98">
        <v>55</v>
      </c>
      <c r="BM5" s="98">
        <v>59</v>
      </c>
      <c r="BN5" s="98">
        <v>65</v>
      </c>
    </row>
    <row r="6" spans="1:66" x14ac:dyDescent="0.2">
      <c r="B6" s="96" t="s">
        <v>43</v>
      </c>
      <c r="C6" s="97">
        <v>82</v>
      </c>
      <c r="D6" s="97">
        <v>90</v>
      </c>
      <c r="E6" s="97">
        <v>95</v>
      </c>
      <c r="F6" s="97">
        <v>100</v>
      </c>
      <c r="G6" s="97">
        <v>102</v>
      </c>
      <c r="H6" s="97">
        <v>107</v>
      </c>
      <c r="I6" s="97">
        <v>112</v>
      </c>
      <c r="J6" s="97">
        <v>118</v>
      </c>
      <c r="K6" s="174">
        <v>80</v>
      </c>
      <c r="L6" s="174">
        <v>85</v>
      </c>
      <c r="M6" s="174">
        <v>90</v>
      </c>
      <c r="N6" s="174">
        <v>95</v>
      </c>
      <c r="O6" s="174">
        <v>97</v>
      </c>
      <c r="P6" s="174">
        <v>100</v>
      </c>
      <c r="Q6" s="174">
        <v>105</v>
      </c>
      <c r="R6" s="174">
        <v>111</v>
      </c>
      <c r="S6" s="175">
        <v>72</v>
      </c>
      <c r="T6" s="175">
        <v>77</v>
      </c>
      <c r="U6" s="175">
        <v>82</v>
      </c>
      <c r="V6" s="175">
        <v>85</v>
      </c>
      <c r="W6" s="175">
        <v>90</v>
      </c>
      <c r="X6" s="175">
        <v>92</v>
      </c>
      <c r="Y6" s="175">
        <v>97</v>
      </c>
      <c r="Z6" s="175">
        <v>102</v>
      </c>
      <c r="AA6" s="176">
        <v>67</v>
      </c>
      <c r="AB6" s="176">
        <v>72</v>
      </c>
      <c r="AC6" s="176">
        <v>75</v>
      </c>
      <c r="AD6" s="176">
        <v>77</v>
      </c>
      <c r="AE6" s="176">
        <v>82</v>
      </c>
      <c r="AF6" s="176">
        <v>85</v>
      </c>
      <c r="AG6" s="176">
        <v>90</v>
      </c>
      <c r="AH6" s="176">
        <v>95</v>
      </c>
      <c r="AI6" s="177">
        <v>60</v>
      </c>
      <c r="AJ6" s="177">
        <v>65</v>
      </c>
      <c r="AK6" s="177">
        <v>67</v>
      </c>
      <c r="AL6" s="177">
        <v>70</v>
      </c>
      <c r="AM6" s="177">
        <v>75</v>
      </c>
      <c r="AN6" s="177">
        <v>77</v>
      </c>
      <c r="AO6" s="177">
        <v>82</v>
      </c>
      <c r="AP6" s="177">
        <v>86</v>
      </c>
      <c r="AQ6" s="178">
        <v>55</v>
      </c>
      <c r="AR6" s="178">
        <v>57</v>
      </c>
      <c r="AS6" s="178">
        <v>62</v>
      </c>
      <c r="AT6" s="178">
        <v>65</v>
      </c>
      <c r="AU6" s="178">
        <v>67</v>
      </c>
      <c r="AV6" s="178">
        <v>70</v>
      </c>
      <c r="AW6" s="178">
        <v>72</v>
      </c>
      <c r="AX6" s="178">
        <v>75</v>
      </c>
      <c r="AY6" s="179">
        <v>50</v>
      </c>
      <c r="AZ6" s="179">
        <v>52</v>
      </c>
      <c r="BA6" s="179">
        <v>55</v>
      </c>
      <c r="BB6" s="179">
        <v>57</v>
      </c>
      <c r="BC6" s="179">
        <v>60</v>
      </c>
      <c r="BD6" s="179">
        <v>62</v>
      </c>
      <c r="BE6" s="179">
        <v>65</v>
      </c>
      <c r="BF6" s="179">
        <v>67</v>
      </c>
      <c r="BG6" s="98">
        <v>46</v>
      </c>
      <c r="BH6" s="98">
        <v>48</v>
      </c>
      <c r="BI6" s="98">
        <v>50</v>
      </c>
      <c r="BJ6" s="98">
        <v>53</v>
      </c>
      <c r="BK6" s="98">
        <v>56</v>
      </c>
      <c r="BL6" s="98">
        <v>58</v>
      </c>
      <c r="BM6" s="98">
        <v>61</v>
      </c>
      <c r="BN6" s="98">
        <v>65</v>
      </c>
    </row>
    <row r="7" spans="1:66" x14ac:dyDescent="0.2">
      <c r="B7" t="s">
        <v>26</v>
      </c>
      <c r="C7">
        <v>1000</v>
      </c>
      <c r="D7">
        <v>1000</v>
      </c>
      <c r="E7">
        <v>1000</v>
      </c>
      <c r="F7">
        <v>1000</v>
      </c>
      <c r="G7">
        <v>1000</v>
      </c>
      <c r="H7">
        <v>1000</v>
      </c>
      <c r="I7">
        <v>1000</v>
      </c>
      <c r="J7">
        <v>1000</v>
      </c>
      <c r="K7">
        <v>1000</v>
      </c>
      <c r="L7">
        <v>1000</v>
      </c>
      <c r="M7">
        <v>1000</v>
      </c>
      <c r="N7">
        <v>1000</v>
      </c>
      <c r="O7">
        <v>1000</v>
      </c>
      <c r="P7">
        <v>1000</v>
      </c>
      <c r="Q7">
        <v>1000</v>
      </c>
      <c r="R7">
        <v>1000</v>
      </c>
      <c r="S7">
        <v>1000</v>
      </c>
      <c r="T7">
        <v>1000</v>
      </c>
      <c r="U7">
        <v>1000</v>
      </c>
      <c r="V7">
        <v>1000</v>
      </c>
      <c r="W7">
        <v>1000</v>
      </c>
      <c r="X7">
        <v>1000</v>
      </c>
      <c r="Y7">
        <v>1000</v>
      </c>
      <c r="Z7">
        <v>1000</v>
      </c>
      <c r="AA7">
        <v>1000</v>
      </c>
      <c r="AB7">
        <v>1000</v>
      </c>
      <c r="AC7">
        <v>1000</v>
      </c>
      <c r="AD7">
        <v>1000</v>
      </c>
      <c r="AE7">
        <v>1000</v>
      </c>
      <c r="AF7">
        <v>1000</v>
      </c>
      <c r="AG7">
        <v>1000</v>
      </c>
      <c r="AH7">
        <v>1000</v>
      </c>
      <c r="AI7">
        <v>1000</v>
      </c>
      <c r="AJ7">
        <v>1000</v>
      </c>
      <c r="AK7">
        <v>1000</v>
      </c>
      <c r="AL7">
        <v>1000</v>
      </c>
      <c r="AM7">
        <v>1000</v>
      </c>
      <c r="AN7">
        <v>1000</v>
      </c>
      <c r="AO7">
        <v>1000</v>
      </c>
      <c r="AP7" s="120">
        <v>1000</v>
      </c>
      <c r="AQ7">
        <v>1000</v>
      </c>
      <c r="AR7">
        <v>1000</v>
      </c>
      <c r="AS7">
        <v>1000</v>
      </c>
      <c r="AT7">
        <v>1000</v>
      </c>
      <c r="AU7">
        <v>1000</v>
      </c>
      <c r="AV7">
        <v>1000</v>
      </c>
      <c r="AW7">
        <v>1000</v>
      </c>
      <c r="AX7">
        <v>1000</v>
      </c>
      <c r="AY7">
        <v>1000</v>
      </c>
      <c r="AZ7">
        <v>1000</v>
      </c>
      <c r="BA7">
        <v>1000</v>
      </c>
      <c r="BB7">
        <v>1000</v>
      </c>
      <c r="BC7">
        <v>1000</v>
      </c>
      <c r="BD7">
        <v>1000</v>
      </c>
      <c r="BE7">
        <v>1000</v>
      </c>
      <c r="BF7">
        <v>1000</v>
      </c>
      <c r="BG7">
        <v>1000</v>
      </c>
      <c r="BH7">
        <v>1000</v>
      </c>
      <c r="BI7">
        <v>1000</v>
      </c>
      <c r="BJ7">
        <v>1000</v>
      </c>
      <c r="BK7">
        <v>1000</v>
      </c>
      <c r="BL7">
        <v>1000</v>
      </c>
      <c r="BM7">
        <v>1000</v>
      </c>
      <c r="BN7">
        <v>1000</v>
      </c>
    </row>
    <row r="8" spans="1:66" x14ac:dyDescent="0.2">
      <c r="B8" t="s">
        <v>27</v>
      </c>
      <c r="C8">
        <v>1000</v>
      </c>
      <c r="D8">
        <v>1000</v>
      </c>
      <c r="E8">
        <v>1000</v>
      </c>
      <c r="F8">
        <v>1000</v>
      </c>
      <c r="G8">
        <v>1000</v>
      </c>
      <c r="H8">
        <v>1000</v>
      </c>
      <c r="I8">
        <v>1000</v>
      </c>
      <c r="J8">
        <v>1000</v>
      </c>
      <c r="K8">
        <v>1000</v>
      </c>
      <c r="L8">
        <v>1000</v>
      </c>
      <c r="M8">
        <v>1000</v>
      </c>
      <c r="N8">
        <v>1000</v>
      </c>
      <c r="O8">
        <v>1000</v>
      </c>
      <c r="P8">
        <v>1000</v>
      </c>
      <c r="Q8">
        <v>1000</v>
      </c>
      <c r="R8">
        <v>1000</v>
      </c>
      <c r="S8">
        <v>1000</v>
      </c>
      <c r="T8">
        <v>1000</v>
      </c>
      <c r="U8">
        <v>1000</v>
      </c>
      <c r="V8">
        <v>1000</v>
      </c>
      <c r="W8">
        <v>1000</v>
      </c>
      <c r="X8">
        <v>1000</v>
      </c>
      <c r="Y8">
        <v>1000</v>
      </c>
      <c r="Z8">
        <v>1000</v>
      </c>
      <c r="AA8">
        <v>1000</v>
      </c>
      <c r="AB8">
        <v>1000</v>
      </c>
      <c r="AC8">
        <v>1000</v>
      </c>
      <c r="AD8">
        <v>1000</v>
      </c>
      <c r="AE8">
        <v>1000</v>
      </c>
      <c r="AF8">
        <v>1000</v>
      </c>
      <c r="AG8">
        <v>1000</v>
      </c>
      <c r="AH8" s="120">
        <v>1000</v>
      </c>
      <c r="AI8">
        <v>1000</v>
      </c>
      <c r="AJ8">
        <v>1000</v>
      </c>
      <c r="AK8">
        <v>1000</v>
      </c>
      <c r="AL8">
        <v>1000</v>
      </c>
      <c r="AM8">
        <v>1000</v>
      </c>
      <c r="AN8">
        <v>1000</v>
      </c>
      <c r="AO8">
        <v>1000</v>
      </c>
      <c r="AP8" s="120">
        <v>1000</v>
      </c>
      <c r="AQ8">
        <v>1000</v>
      </c>
      <c r="AR8">
        <v>1000</v>
      </c>
      <c r="AS8">
        <v>1000</v>
      </c>
      <c r="AT8">
        <v>1000</v>
      </c>
      <c r="AU8">
        <v>1000</v>
      </c>
      <c r="AV8">
        <v>1000</v>
      </c>
      <c r="AW8">
        <v>1000</v>
      </c>
      <c r="AX8" s="120">
        <v>1000</v>
      </c>
      <c r="AY8">
        <v>1000</v>
      </c>
      <c r="AZ8">
        <v>1000</v>
      </c>
      <c r="BA8">
        <v>1000</v>
      </c>
      <c r="BB8">
        <v>1000</v>
      </c>
      <c r="BC8">
        <v>1000</v>
      </c>
      <c r="BD8">
        <v>1000</v>
      </c>
      <c r="BE8">
        <v>1000</v>
      </c>
      <c r="BF8" s="120">
        <v>1000</v>
      </c>
      <c r="BG8">
        <v>1000</v>
      </c>
      <c r="BH8">
        <v>1000</v>
      </c>
      <c r="BI8">
        <v>1000</v>
      </c>
      <c r="BJ8">
        <v>1000</v>
      </c>
      <c r="BK8">
        <v>1000</v>
      </c>
      <c r="BL8">
        <v>1000</v>
      </c>
      <c r="BM8">
        <v>1000</v>
      </c>
      <c r="BN8">
        <v>1000</v>
      </c>
    </row>
    <row r="9" spans="1:66" x14ac:dyDescent="0.2">
      <c r="B9" t="s">
        <v>28</v>
      </c>
      <c r="C9">
        <v>1000</v>
      </c>
      <c r="D9">
        <v>1000</v>
      </c>
      <c r="E9">
        <v>1000</v>
      </c>
      <c r="F9">
        <v>1000</v>
      </c>
      <c r="G9">
        <v>1000</v>
      </c>
      <c r="H9">
        <v>1000</v>
      </c>
      <c r="I9">
        <v>1000</v>
      </c>
      <c r="J9">
        <v>1000</v>
      </c>
      <c r="K9">
        <v>1000</v>
      </c>
      <c r="L9">
        <v>1000</v>
      </c>
      <c r="M9">
        <v>1000</v>
      </c>
      <c r="N9">
        <v>1000</v>
      </c>
      <c r="O9">
        <v>1000</v>
      </c>
      <c r="P9">
        <v>1000</v>
      </c>
      <c r="Q9">
        <v>1000</v>
      </c>
      <c r="R9">
        <v>1000</v>
      </c>
      <c r="S9">
        <v>1000</v>
      </c>
      <c r="T9">
        <v>1000</v>
      </c>
      <c r="U9">
        <v>1000</v>
      </c>
      <c r="V9">
        <v>1000</v>
      </c>
      <c r="W9">
        <v>1000</v>
      </c>
      <c r="X9">
        <v>1000</v>
      </c>
      <c r="Y9">
        <v>1000</v>
      </c>
      <c r="Z9">
        <v>1000</v>
      </c>
      <c r="AA9">
        <v>1000</v>
      </c>
      <c r="AB9">
        <v>1000</v>
      </c>
      <c r="AC9">
        <v>1000</v>
      </c>
      <c r="AD9">
        <v>1000</v>
      </c>
      <c r="AE9">
        <v>1000</v>
      </c>
      <c r="AF9">
        <v>1000</v>
      </c>
      <c r="AG9">
        <v>1000</v>
      </c>
      <c r="AH9" s="120">
        <v>1000</v>
      </c>
      <c r="AI9">
        <v>1000</v>
      </c>
      <c r="AJ9">
        <v>1000</v>
      </c>
      <c r="AK9">
        <v>1000</v>
      </c>
      <c r="AL9">
        <v>1000</v>
      </c>
      <c r="AM9">
        <v>1000</v>
      </c>
      <c r="AN9">
        <v>1000</v>
      </c>
      <c r="AO9">
        <v>1000</v>
      </c>
      <c r="AP9" s="120">
        <v>1000</v>
      </c>
      <c r="AQ9">
        <v>1000</v>
      </c>
      <c r="AR9">
        <v>1000</v>
      </c>
      <c r="AS9">
        <v>1000</v>
      </c>
      <c r="AT9">
        <v>1000</v>
      </c>
      <c r="AU9">
        <v>1000</v>
      </c>
      <c r="AV9">
        <v>1000</v>
      </c>
      <c r="AW9">
        <v>1000</v>
      </c>
      <c r="AX9" s="120">
        <v>1000</v>
      </c>
      <c r="AY9">
        <v>1000</v>
      </c>
      <c r="AZ9">
        <v>1000</v>
      </c>
      <c r="BA9">
        <v>1000</v>
      </c>
      <c r="BB9">
        <v>1000</v>
      </c>
      <c r="BC9">
        <v>1000</v>
      </c>
      <c r="BD9">
        <v>1000</v>
      </c>
      <c r="BE9">
        <v>1000</v>
      </c>
      <c r="BF9" s="120">
        <v>1000</v>
      </c>
      <c r="BG9">
        <v>1000</v>
      </c>
      <c r="BH9">
        <v>1000</v>
      </c>
      <c r="BI9">
        <v>1000</v>
      </c>
      <c r="BJ9">
        <v>1000</v>
      </c>
      <c r="BK9">
        <v>1000</v>
      </c>
      <c r="BL9">
        <v>1000</v>
      </c>
      <c r="BM9">
        <v>1000</v>
      </c>
      <c r="BN9">
        <v>1000</v>
      </c>
    </row>
    <row r="10" spans="1:66" x14ac:dyDescent="0.2">
      <c r="A10" s="122"/>
      <c r="B10" s="122"/>
      <c r="C10" s="122"/>
      <c r="D10" s="122"/>
      <c r="E10" s="122"/>
      <c r="F10" s="123"/>
      <c r="G10" s="116" t="s">
        <v>133</v>
      </c>
      <c r="H10" s="116" t="s">
        <v>134</v>
      </c>
      <c r="I10" s="116" t="s">
        <v>135</v>
      </c>
      <c r="J10" s="116" t="s">
        <v>136</v>
      </c>
      <c r="K10" s="116" t="s">
        <v>137</v>
      </c>
      <c r="L10" s="116" t="s">
        <v>138</v>
      </c>
      <c r="M10" s="116" t="s">
        <v>139</v>
      </c>
      <c r="N10" s="116" t="s">
        <v>140</v>
      </c>
    </row>
    <row r="11" spans="1:66" x14ac:dyDescent="0.2">
      <c r="A11" s="122"/>
      <c r="B11" s="122"/>
      <c r="C11" s="122"/>
      <c r="D11" s="122"/>
      <c r="E11" s="122"/>
      <c r="F11" s="123">
        <v>20.010000000000002</v>
      </c>
      <c r="G11" s="116" t="s">
        <v>69</v>
      </c>
      <c r="H11" s="116" t="s">
        <v>70</v>
      </c>
      <c r="I11" s="116" t="s">
        <v>71</v>
      </c>
      <c r="J11" s="116" t="s">
        <v>72</v>
      </c>
      <c r="K11" s="116" t="s">
        <v>73</v>
      </c>
      <c r="L11" s="116" t="s">
        <v>74</v>
      </c>
      <c r="M11" s="116" t="s">
        <v>75</v>
      </c>
      <c r="N11" s="116" t="s">
        <v>76</v>
      </c>
    </row>
    <row r="12" spans="1:66" ht="21" x14ac:dyDescent="0.35">
      <c r="A12" s="124">
        <v>35</v>
      </c>
      <c r="B12" s="124" t="s">
        <v>44</v>
      </c>
      <c r="C12" s="125">
        <v>35</v>
      </c>
      <c r="D12" s="125">
        <v>1.0720000000000001</v>
      </c>
      <c r="E12" s="122"/>
      <c r="F12" s="123">
        <v>30.01</v>
      </c>
      <c r="G12" s="116" t="s">
        <v>69</v>
      </c>
      <c r="H12" s="116" t="s">
        <v>70</v>
      </c>
      <c r="I12" s="116" t="s">
        <v>71</v>
      </c>
      <c r="J12" s="116" t="s">
        <v>72</v>
      </c>
      <c r="K12" s="116" t="s">
        <v>73</v>
      </c>
      <c r="L12" s="116" t="s">
        <v>74</v>
      </c>
      <c r="M12" s="116" t="s">
        <v>75</v>
      </c>
      <c r="N12" s="116" t="s">
        <v>76</v>
      </c>
    </row>
    <row r="13" spans="1:66" ht="21" x14ac:dyDescent="0.35">
      <c r="A13" s="124">
        <v>36</v>
      </c>
      <c r="B13" s="124" t="s">
        <v>44</v>
      </c>
      <c r="C13" s="125">
        <v>36</v>
      </c>
      <c r="D13" s="125">
        <v>1.083</v>
      </c>
      <c r="E13" s="122"/>
      <c r="F13" s="126">
        <v>35.01</v>
      </c>
      <c r="G13" s="116" t="s">
        <v>69</v>
      </c>
      <c r="H13" s="116" t="s">
        <v>70</v>
      </c>
      <c r="I13" s="116" t="s">
        <v>71</v>
      </c>
      <c r="J13" s="116" t="s">
        <v>72</v>
      </c>
      <c r="K13" s="116" t="s">
        <v>73</v>
      </c>
      <c r="L13" s="116" t="s">
        <v>74</v>
      </c>
      <c r="M13" s="116" t="s">
        <v>75</v>
      </c>
      <c r="N13" s="116" t="s">
        <v>76</v>
      </c>
    </row>
    <row r="14" spans="1:66" ht="21" x14ac:dyDescent="0.35">
      <c r="A14" s="124">
        <v>37</v>
      </c>
      <c r="B14" s="124" t="s">
        <v>44</v>
      </c>
      <c r="C14" s="125">
        <v>37</v>
      </c>
      <c r="D14" s="125">
        <v>1.0960000000000001</v>
      </c>
      <c r="E14" s="122"/>
      <c r="F14" s="127">
        <v>36.01</v>
      </c>
      <c r="G14" s="116" t="s">
        <v>69</v>
      </c>
      <c r="H14" s="116" t="s">
        <v>70</v>
      </c>
      <c r="I14" s="116" t="s">
        <v>71</v>
      </c>
      <c r="J14" s="116" t="s">
        <v>72</v>
      </c>
      <c r="K14" s="116" t="s">
        <v>73</v>
      </c>
      <c r="L14" s="116" t="s">
        <v>74</v>
      </c>
      <c r="M14" s="116" t="s">
        <v>75</v>
      </c>
      <c r="N14" s="116" t="s">
        <v>76</v>
      </c>
    </row>
    <row r="15" spans="1:66" ht="21" x14ac:dyDescent="0.35">
      <c r="A15" s="124">
        <v>38</v>
      </c>
      <c r="B15" s="124" t="s">
        <v>44</v>
      </c>
      <c r="C15" s="125">
        <v>38</v>
      </c>
      <c r="D15" s="125">
        <v>1.109</v>
      </c>
      <c r="E15" s="122"/>
      <c r="F15" s="127">
        <v>40.01</v>
      </c>
      <c r="G15" s="116" t="s">
        <v>69</v>
      </c>
      <c r="H15" s="116" t="s">
        <v>70</v>
      </c>
      <c r="I15" s="116" t="s">
        <v>71</v>
      </c>
      <c r="J15" s="116" t="s">
        <v>72</v>
      </c>
      <c r="K15" s="116" t="s">
        <v>73</v>
      </c>
      <c r="L15" s="116" t="s">
        <v>74</v>
      </c>
      <c r="M15" s="116" t="s">
        <v>75</v>
      </c>
      <c r="N15" s="116" t="s">
        <v>76</v>
      </c>
    </row>
    <row r="16" spans="1:66" ht="21" x14ac:dyDescent="0.35">
      <c r="A16" s="124">
        <v>39</v>
      </c>
      <c r="B16" s="124" t="s">
        <v>44</v>
      </c>
      <c r="C16" s="125">
        <v>39</v>
      </c>
      <c r="D16" s="125">
        <v>1.1220000000000001</v>
      </c>
      <c r="E16" s="122"/>
      <c r="F16" s="127">
        <v>44.01</v>
      </c>
      <c r="G16" s="116" t="s">
        <v>69</v>
      </c>
      <c r="H16" s="116" t="s">
        <v>70</v>
      </c>
      <c r="I16" s="116" t="s">
        <v>71</v>
      </c>
      <c r="J16" s="116" t="s">
        <v>72</v>
      </c>
      <c r="K16" s="116" t="s">
        <v>73</v>
      </c>
      <c r="L16" s="116" t="s">
        <v>74</v>
      </c>
      <c r="M16" s="116" t="s">
        <v>75</v>
      </c>
      <c r="N16" s="116" t="s">
        <v>76</v>
      </c>
    </row>
    <row r="17" spans="1:14" ht="21" x14ac:dyDescent="0.35">
      <c r="A17" s="124">
        <v>40</v>
      </c>
      <c r="B17" s="124" t="s">
        <v>45</v>
      </c>
      <c r="C17" s="125">
        <v>40</v>
      </c>
      <c r="D17" s="125">
        <v>1.135</v>
      </c>
      <c r="E17" s="122"/>
      <c r="F17" s="127">
        <v>48.01</v>
      </c>
      <c r="G17" s="117" t="s">
        <v>77</v>
      </c>
      <c r="H17" s="117" t="s">
        <v>78</v>
      </c>
      <c r="I17" s="117" t="s">
        <v>79</v>
      </c>
      <c r="J17" s="116" t="s">
        <v>80</v>
      </c>
      <c r="K17" s="116" t="s">
        <v>81</v>
      </c>
      <c r="L17" s="116" t="s">
        <v>82</v>
      </c>
      <c r="M17" s="116" t="s">
        <v>83</v>
      </c>
      <c r="N17" s="116" t="s">
        <v>84</v>
      </c>
    </row>
    <row r="18" spans="1:14" ht="21" x14ac:dyDescent="0.35">
      <c r="A18" s="124">
        <v>41</v>
      </c>
      <c r="B18" s="124" t="s">
        <v>45</v>
      </c>
      <c r="C18" s="125">
        <v>41</v>
      </c>
      <c r="D18" s="125">
        <v>1.149</v>
      </c>
      <c r="E18" s="122"/>
      <c r="F18" s="127">
        <v>53.01</v>
      </c>
      <c r="G18" s="117" t="s">
        <v>85</v>
      </c>
      <c r="H18" s="117" t="s">
        <v>86</v>
      </c>
      <c r="I18" s="117" t="s">
        <v>87</v>
      </c>
      <c r="J18" s="116" t="s">
        <v>88</v>
      </c>
      <c r="K18" s="116" t="s">
        <v>89</v>
      </c>
      <c r="L18" s="116" t="s">
        <v>90</v>
      </c>
      <c r="M18" s="116" t="s">
        <v>91</v>
      </c>
      <c r="N18" s="116" t="s">
        <v>92</v>
      </c>
    </row>
    <row r="19" spans="1:14" ht="21" x14ac:dyDescent="0.35">
      <c r="A19" s="124">
        <v>42</v>
      </c>
      <c r="B19" s="124" t="s">
        <v>45</v>
      </c>
      <c r="C19" s="125">
        <v>42</v>
      </c>
      <c r="D19" s="125">
        <v>1.1619999999999999</v>
      </c>
      <c r="E19" s="122"/>
      <c r="F19" s="127">
        <v>58.01</v>
      </c>
      <c r="G19" s="117" t="s">
        <v>93</v>
      </c>
      <c r="H19" s="117" t="s">
        <v>94</v>
      </c>
      <c r="I19" s="117" t="s">
        <v>95</v>
      </c>
      <c r="J19" s="116" t="s">
        <v>96</v>
      </c>
      <c r="K19" s="116" t="s">
        <v>97</v>
      </c>
      <c r="L19" s="116" t="s">
        <v>98</v>
      </c>
      <c r="M19" s="116" t="s">
        <v>99</v>
      </c>
      <c r="N19" s="116" t="s">
        <v>100</v>
      </c>
    </row>
    <row r="20" spans="1:14" ht="21" x14ac:dyDescent="0.35">
      <c r="A20" s="124">
        <v>43</v>
      </c>
      <c r="B20" s="124" t="s">
        <v>45</v>
      </c>
      <c r="C20" s="125">
        <v>43</v>
      </c>
      <c r="D20" s="125">
        <v>1.1759999999999999</v>
      </c>
      <c r="E20" s="122"/>
      <c r="F20" s="127">
        <v>63.01</v>
      </c>
      <c r="G20" s="117" t="s">
        <v>101</v>
      </c>
      <c r="H20" s="117" t="s">
        <v>102</v>
      </c>
      <c r="I20" s="117" t="s">
        <v>103</v>
      </c>
      <c r="J20" s="116" t="s">
        <v>104</v>
      </c>
      <c r="K20" s="116" t="s">
        <v>105</v>
      </c>
      <c r="L20" s="116" t="s">
        <v>106</v>
      </c>
      <c r="M20" s="116" t="s">
        <v>107</v>
      </c>
      <c r="N20" s="116" t="s">
        <v>108</v>
      </c>
    </row>
    <row r="21" spans="1:14" ht="21" x14ac:dyDescent="0.35">
      <c r="A21" s="124">
        <v>44</v>
      </c>
      <c r="B21" s="124" t="s">
        <v>45</v>
      </c>
      <c r="C21" s="125">
        <v>44</v>
      </c>
      <c r="D21" s="125">
        <v>1.1890000000000001</v>
      </c>
      <c r="E21" s="122"/>
      <c r="F21" s="127">
        <v>69.010000000000005</v>
      </c>
      <c r="G21" s="117" t="s">
        <v>109</v>
      </c>
      <c r="H21" s="117" t="s">
        <v>110</v>
      </c>
      <c r="I21" s="117" t="s">
        <v>111</v>
      </c>
      <c r="J21" s="116" t="s">
        <v>112</v>
      </c>
      <c r="K21" s="116" t="s">
        <v>113</v>
      </c>
      <c r="L21" s="116" t="s">
        <v>114</v>
      </c>
      <c r="M21" s="116" t="s">
        <v>115</v>
      </c>
      <c r="N21" s="116" t="s">
        <v>116</v>
      </c>
    </row>
    <row r="22" spans="1:14" ht="21" x14ac:dyDescent="0.35">
      <c r="A22" s="124">
        <v>45</v>
      </c>
      <c r="B22" s="124" t="s">
        <v>46</v>
      </c>
      <c r="C22" s="125">
        <v>45</v>
      </c>
      <c r="D22" s="125">
        <v>1.2030000000000001</v>
      </c>
      <c r="E22" s="122"/>
      <c r="F22" s="127">
        <v>75.010000000000005</v>
      </c>
      <c r="G22" s="118" t="s">
        <v>117</v>
      </c>
      <c r="H22" s="118" t="s">
        <v>118</v>
      </c>
      <c r="I22" s="118" t="s">
        <v>119</v>
      </c>
      <c r="J22" s="116" t="s">
        <v>120</v>
      </c>
      <c r="K22" s="116" t="s">
        <v>121</v>
      </c>
      <c r="L22" s="116" t="s">
        <v>122</v>
      </c>
      <c r="M22" s="116" t="s">
        <v>123</v>
      </c>
      <c r="N22" s="116" t="s">
        <v>124</v>
      </c>
    </row>
    <row r="23" spans="1:14" ht="21" x14ac:dyDescent="0.35">
      <c r="A23" s="124">
        <v>46</v>
      </c>
      <c r="B23" s="124" t="s">
        <v>46</v>
      </c>
      <c r="C23" s="125">
        <v>46</v>
      </c>
      <c r="D23" s="125">
        <v>1.218</v>
      </c>
      <c r="E23" s="122"/>
      <c r="F23" s="97">
        <v>90.01</v>
      </c>
      <c r="G23" s="118" t="s">
        <v>125</v>
      </c>
      <c r="H23" s="118" t="s">
        <v>126</v>
      </c>
      <c r="I23" s="118" t="s">
        <v>127</v>
      </c>
      <c r="J23" s="116" t="s">
        <v>128</v>
      </c>
      <c r="K23" s="116" t="s">
        <v>129</v>
      </c>
      <c r="L23" s="116" t="s">
        <v>130</v>
      </c>
      <c r="M23" s="116" t="s">
        <v>131</v>
      </c>
      <c r="N23" s="116" t="s">
        <v>132</v>
      </c>
    </row>
    <row r="24" spans="1:14" ht="21" x14ac:dyDescent="0.35">
      <c r="A24" s="124">
        <v>47</v>
      </c>
      <c r="B24" s="124" t="s">
        <v>46</v>
      </c>
      <c r="C24" s="125">
        <v>47</v>
      </c>
      <c r="D24" s="125">
        <v>1.2330000000000001</v>
      </c>
      <c r="E24" s="122"/>
      <c r="F24" s="97">
        <v>140</v>
      </c>
      <c r="G24" s="118" t="s">
        <v>125</v>
      </c>
      <c r="H24" s="118" t="s">
        <v>126</v>
      </c>
      <c r="I24" s="118" t="s">
        <v>127</v>
      </c>
      <c r="J24" s="116" t="s">
        <v>128</v>
      </c>
      <c r="K24" s="116" t="s">
        <v>129</v>
      </c>
      <c r="L24" s="116" t="s">
        <v>130</v>
      </c>
      <c r="M24" s="116" t="s">
        <v>131</v>
      </c>
      <c r="N24" s="116" t="s">
        <v>132</v>
      </c>
    </row>
    <row r="25" spans="1:14" ht="21" x14ac:dyDescent="0.35">
      <c r="A25" s="124">
        <v>48</v>
      </c>
      <c r="B25" s="124" t="s">
        <v>46</v>
      </c>
      <c r="C25" s="125">
        <v>48</v>
      </c>
      <c r="D25" s="125">
        <v>1.248</v>
      </c>
      <c r="E25" s="122"/>
    </row>
    <row r="26" spans="1:14" ht="21" x14ac:dyDescent="0.35">
      <c r="A26" s="124">
        <v>49</v>
      </c>
      <c r="B26" s="124" t="s">
        <v>46</v>
      </c>
      <c r="C26" s="125">
        <v>49</v>
      </c>
      <c r="D26" s="125">
        <v>1.2629999999999999</v>
      </c>
      <c r="E26" s="122"/>
    </row>
    <row r="27" spans="1:14" ht="21" x14ac:dyDescent="0.35">
      <c r="A27" s="124">
        <v>50</v>
      </c>
      <c r="B27" s="124" t="s">
        <v>47</v>
      </c>
      <c r="C27" s="125">
        <v>50</v>
      </c>
      <c r="D27" s="125">
        <v>1.2789999999999999</v>
      </c>
      <c r="E27" s="122"/>
    </row>
    <row r="28" spans="1:14" ht="21" x14ac:dyDescent="0.35">
      <c r="A28" s="124">
        <v>51</v>
      </c>
      <c r="B28" s="124" t="s">
        <v>47</v>
      </c>
      <c r="C28" s="125">
        <v>51</v>
      </c>
      <c r="D28" s="125">
        <v>1.2969999999999999</v>
      </c>
      <c r="E28" s="122"/>
    </row>
    <row r="29" spans="1:14" ht="21" x14ac:dyDescent="0.35">
      <c r="A29" s="124">
        <v>52</v>
      </c>
      <c r="B29" s="124" t="s">
        <v>47</v>
      </c>
      <c r="C29" s="125">
        <v>52</v>
      </c>
      <c r="D29" s="125">
        <v>1.3160000000000001</v>
      </c>
    </row>
    <row r="30" spans="1:14" ht="21" x14ac:dyDescent="0.35">
      <c r="A30" s="124">
        <v>53</v>
      </c>
      <c r="B30" s="124" t="s">
        <v>47</v>
      </c>
      <c r="C30" s="125">
        <v>53</v>
      </c>
      <c r="D30" s="125">
        <v>1.3380000000000001</v>
      </c>
    </row>
    <row r="31" spans="1:14" ht="21" x14ac:dyDescent="0.35">
      <c r="A31" s="124">
        <v>54</v>
      </c>
      <c r="B31" s="124" t="s">
        <v>47</v>
      </c>
      <c r="C31" s="125">
        <v>54</v>
      </c>
      <c r="D31" s="125">
        <v>1.361</v>
      </c>
    </row>
    <row r="32" spans="1:14" ht="21" x14ac:dyDescent="0.35">
      <c r="A32" s="124">
        <v>55</v>
      </c>
      <c r="B32" s="124" t="s">
        <v>48</v>
      </c>
      <c r="C32" s="125">
        <v>55</v>
      </c>
      <c r="D32" s="125">
        <v>1.385</v>
      </c>
    </row>
    <row r="33" spans="1:4" ht="21" x14ac:dyDescent="0.35">
      <c r="A33" s="124">
        <v>56</v>
      </c>
      <c r="B33" s="124" t="s">
        <v>48</v>
      </c>
      <c r="C33" s="125">
        <v>56</v>
      </c>
      <c r="D33" s="125">
        <v>1.411</v>
      </c>
    </row>
    <row r="34" spans="1:4" ht="21" x14ac:dyDescent="0.35">
      <c r="A34" s="124">
        <v>57</v>
      </c>
      <c r="B34" s="124" t="s">
        <v>48</v>
      </c>
      <c r="C34" s="125">
        <v>57</v>
      </c>
      <c r="D34" s="125">
        <v>1.4370000000000001</v>
      </c>
    </row>
    <row r="35" spans="1:4" ht="21" x14ac:dyDescent="0.35">
      <c r="A35" s="124">
        <v>58</v>
      </c>
      <c r="B35" s="124" t="s">
        <v>48</v>
      </c>
      <c r="C35" s="125">
        <v>58</v>
      </c>
      <c r="D35" s="125">
        <v>1.462</v>
      </c>
    </row>
    <row r="36" spans="1:4" ht="21" x14ac:dyDescent="0.35">
      <c r="A36" s="124">
        <v>59</v>
      </c>
      <c r="B36" s="124" t="s">
        <v>48</v>
      </c>
      <c r="C36" s="125">
        <v>59</v>
      </c>
      <c r="D36" s="125">
        <v>1.488</v>
      </c>
    </row>
    <row r="37" spans="1:4" ht="21" x14ac:dyDescent="0.35">
      <c r="A37" s="124">
        <v>60</v>
      </c>
      <c r="B37" s="124" t="s">
        <v>49</v>
      </c>
      <c r="C37" s="125">
        <v>60</v>
      </c>
      <c r="D37" s="125">
        <v>1.514</v>
      </c>
    </row>
    <row r="38" spans="1:4" ht="21" x14ac:dyDescent="0.35">
      <c r="A38" s="124">
        <v>61</v>
      </c>
      <c r="B38" s="124" t="s">
        <v>49</v>
      </c>
      <c r="C38" s="125">
        <v>61</v>
      </c>
      <c r="D38" s="125">
        <v>1.5409999999999999</v>
      </c>
    </row>
    <row r="39" spans="1:4" ht="21" x14ac:dyDescent="0.35">
      <c r="A39" s="124">
        <v>62</v>
      </c>
      <c r="B39" s="124" t="s">
        <v>49</v>
      </c>
      <c r="C39" s="125">
        <v>62</v>
      </c>
      <c r="D39" s="125">
        <v>1.5680000000000001</v>
      </c>
    </row>
    <row r="40" spans="1:4" ht="21" x14ac:dyDescent="0.35">
      <c r="A40" s="124">
        <v>63</v>
      </c>
      <c r="B40" s="124" t="s">
        <v>49</v>
      </c>
      <c r="C40" s="125">
        <v>63</v>
      </c>
      <c r="D40" s="125">
        <v>1.5980000000000001</v>
      </c>
    </row>
    <row r="41" spans="1:4" ht="21" x14ac:dyDescent="0.35">
      <c r="A41" s="124">
        <v>64</v>
      </c>
      <c r="B41" s="124" t="s">
        <v>49</v>
      </c>
      <c r="C41" s="125">
        <v>64</v>
      </c>
      <c r="D41" s="125">
        <v>1.629</v>
      </c>
    </row>
    <row r="42" spans="1:4" ht="21" x14ac:dyDescent="0.35">
      <c r="A42" s="124">
        <v>65</v>
      </c>
      <c r="B42" s="124" t="s">
        <v>50</v>
      </c>
      <c r="C42" s="125">
        <v>65</v>
      </c>
      <c r="D42" s="125">
        <v>1.663</v>
      </c>
    </row>
    <row r="43" spans="1:4" ht="21" x14ac:dyDescent="0.35">
      <c r="A43" s="124">
        <v>66</v>
      </c>
      <c r="B43" s="124" t="s">
        <v>50</v>
      </c>
      <c r="C43" s="125">
        <v>66</v>
      </c>
      <c r="D43" s="125">
        <v>1.6990000000000001</v>
      </c>
    </row>
    <row r="44" spans="1:4" ht="21" x14ac:dyDescent="0.35">
      <c r="A44" s="124">
        <v>67</v>
      </c>
      <c r="B44" s="124" t="s">
        <v>50</v>
      </c>
      <c r="C44" s="125">
        <v>67</v>
      </c>
      <c r="D44" s="125">
        <v>1.738</v>
      </c>
    </row>
    <row r="45" spans="1:4" ht="21" x14ac:dyDescent="0.35">
      <c r="A45" s="124">
        <v>68</v>
      </c>
      <c r="B45" s="124" t="s">
        <v>50</v>
      </c>
      <c r="C45" s="125">
        <v>68</v>
      </c>
      <c r="D45" s="125">
        <v>1.7789999999999999</v>
      </c>
    </row>
    <row r="46" spans="1:4" ht="21" x14ac:dyDescent="0.35">
      <c r="A46" s="124">
        <v>69</v>
      </c>
      <c r="B46" s="124" t="s">
        <v>50</v>
      </c>
      <c r="C46" s="125">
        <v>69</v>
      </c>
      <c r="D46" s="125">
        <v>1.823</v>
      </c>
    </row>
    <row r="47" spans="1:4" ht="21" x14ac:dyDescent="0.35">
      <c r="A47" s="124">
        <v>70</v>
      </c>
      <c r="B47" s="124" t="s">
        <v>51</v>
      </c>
      <c r="C47" s="125">
        <v>70</v>
      </c>
      <c r="D47" s="125">
        <v>1.867</v>
      </c>
    </row>
    <row r="48" spans="1:4" ht="21" x14ac:dyDescent="0.35">
      <c r="A48" s="124">
        <v>71</v>
      </c>
      <c r="B48" s="124" t="s">
        <v>51</v>
      </c>
      <c r="C48" s="125">
        <v>71</v>
      </c>
      <c r="D48" s="125">
        <v>1.91</v>
      </c>
    </row>
    <row r="49" spans="1:4" ht="21" x14ac:dyDescent="0.35">
      <c r="A49" s="124">
        <v>72</v>
      </c>
      <c r="B49" s="124" t="s">
        <v>51</v>
      </c>
      <c r="C49" s="125">
        <v>72</v>
      </c>
      <c r="D49" s="125">
        <v>1.9530000000000001</v>
      </c>
    </row>
    <row r="50" spans="1:4" ht="21" x14ac:dyDescent="0.35">
      <c r="A50" s="124">
        <v>73</v>
      </c>
      <c r="B50" s="124" t="s">
        <v>51</v>
      </c>
      <c r="C50" s="125">
        <v>73</v>
      </c>
      <c r="D50" s="125">
        <v>2.004</v>
      </c>
    </row>
    <row r="51" spans="1:4" ht="21" x14ac:dyDescent="0.35">
      <c r="A51" s="124">
        <v>74</v>
      </c>
      <c r="B51" s="124" t="s">
        <v>51</v>
      </c>
      <c r="C51" s="125">
        <v>74</v>
      </c>
      <c r="D51" s="125">
        <v>2.06</v>
      </c>
    </row>
    <row r="52" spans="1:4" ht="21" x14ac:dyDescent="0.35">
      <c r="A52" s="124">
        <v>75</v>
      </c>
      <c r="B52" s="124" t="s">
        <v>51</v>
      </c>
      <c r="C52" s="125">
        <v>75</v>
      </c>
      <c r="D52" s="125">
        <v>2.117</v>
      </c>
    </row>
    <row r="53" spans="1:4" ht="21" x14ac:dyDescent="0.35">
      <c r="A53" s="124">
        <v>76</v>
      </c>
      <c r="B53" s="124" t="s">
        <v>51</v>
      </c>
      <c r="C53" s="125">
        <v>76</v>
      </c>
      <c r="D53" s="125">
        <v>2.181</v>
      </c>
    </row>
    <row r="54" spans="1:4" ht="21" x14ac:dyDescent="0.35">
      <c r="A54" s="124">
        <v>77</v>
      </c>
      <c r="B54" s="124" t="s">
        <v>51</v>
      </c>
      <c r="C54" s="125">
        <v>77</v>
      </c>
      <c r="D54" s="125">
        <v>2.2549999999999999</v>
      </c>
    </row>
    <row r="55" spans="1:4" ht="21" x14ac:dyDescent="0.35">
      <c r="A55" s="124">
        <v>78</v>
      </c>
      <c r="B55" s="124" t="s">
        <v>51</v>
      </c>
      <c r="C55" s="125">
        <v>78</v>
      </c>
      <c r="D55" s="125">
        <v>2.3359999999999999</v>
      </c>
    </row>
    <row r="56" spans="1:4" ht="21" x14ac:dyDescent="0.35">
      <c r="A56" s="124">
        <v>79</v>
      </c>
      <c r="B56" s="124" t="s">
        <v>51</v>
      </c>
      <c r="C56" s="125">
        <v>79</v>
      </c>
      <c r="D56" s="125">
        <v>2.419</v>
      </c>
    </row>
    <row r="57" spans="1:4" ht="21" x14ac:dyDescent="0.35">
      <c r="A57" s="124">
        <v>80</v>
      </c>
      <c r="B57" s="124" t="s">
        <v>51</v>
      </c>
      <c r="C57" s="125">
        <v>80</v>
      </c>
      <c r="D57" s="125">
        <v>2.504</v>
      </c>
    </row>
    <row r="58" spans="1:4" ht="21" x14ac:dyDescent="0.35">
      <c r="A58" s="124">
        <v>81</v>
      </c>
      <c r="B58" s="124" t="s">
        <v>51</v>
      </c>
      <c r="C58" s="125">
        <v>81</v>
      </c>
      <c r="D58" s="125">
        <v>2.597</v>
      </c>
    </row>
    <row r="59" spans="1:4" ht="21" x14ac:dyDescent="0.35">
      <c r="A59" s="124">
        <v>82</v>
      </c>
      <c r="B59" s="124" t="s">
        <v>51</v>
      </c>
      <c r="C59" s="125">
        <v>82</v>
      </c>
      <c r="D59" s="125">
        <v>2.702</v>
      </c>
    </row>
    <row r="60" spans="1:4" ht="21" x14ac:dyDescent="0.35">
      <c r="A60" s="124">
        <v>83</v>
      </c>
      <c r="B60" s="124" t="s">
        <v>51</v>
      </c>
      <c r="C60" s="125">
        <v>83</v>
      </c>
      <c r="D60" s="125">
        <v>2.831</v>
      </c>
    </row>
    <row r="61" spans="1:4" ht="21" x14ac:dyDescent="0.35">
      <c r="A61" s="124">
        <v>84</v>
      </c>
      <c r="B61" s="124" t="s">
        <v>51</v>
      </c>
      <c r="C61" s="125">
        <v>84</v>
      </c>
      <c r="D61" s="125">
        <v>2.9809999999999999</v>
      </c>
    </row>
    <row r="62" spans="1:4" ht="21" x14ac:dyDescent="0.35">
      <c r="A62" s="124">
        <v>85</v>
      </c>
      <c r="B62" s="124" t="s">
        <v>51</v>
      </c>
      <c r="C62" s="125">
        <v>85</v>
      </c>
      <c r="D62" s="125">
        <v>3.153</v>
      </c>
    </row>
    <row r="63" spans="1:4" ht="21" x14ac:dyDescent="0.35">
      <c r="A63" s="124">
        <v>86</v>
      </c>
      <c r="B63" s="124" t="s">
        <v>51</v>
      </c>
      <c r="C63" s="125">
        <v>86</v>
      </c>
      <c r="D63" s="125">
        <v>3.3519999999999999</v>
      </c>
    </row>
    <row r="64" spans="1:4" ht="21" x14ac:dyDescent="0.35">
      <c r="A64" s="124">
        <v>87</v>
      </c>
      <c r="B64" s="124" t="s">
        <v>51</v>
      </c>
      <c r="C64" s="125">
        <v>87</v>
      </c>
      <c r="D64" s="125">
        <v>3.58</v>
      </c>
    </row>
    <row r="65" spans="1:4" ht="21" x14ac:dyDescent="0.35">
      <c r="A65" s="124">
        <v>88</v>
      </c>
      <c r="B65" s="124" t="s">
        <v>51</v>
      </c>
      <c r="C65" s="125">
        <v>88</v>
      </c>
      <c r="D65" s="125">
        <v>3.843</v>
      </c>
    </row>
    <row r="66" spans="1:4" ht="21" x14ac:dyDescent="0.35">
      <c r="A66" s="124">
        <v>89</v>
      </c>
      <c r="B66" s="124" t="s">
        <v>51</v>
      </c>
      <c r="C66" s="125">
        <v>89</v>
      </c>
      <c r="D66" s="125">
        <v>4.1449999999999996</v>
      </c>
    </row>
    <row r="67" spans="1:4" ht="21" x14ac:dyDescent="0.35">
      <c r="A67" s="124">
        <v>90</v>
      </c>
      <c r="B67" s="124" t="s">
        <v>51</v>
      </c>
      <c r="C67" s="125">
        <v>90</v>
      </c>
      <c r="D67" s="125">
        <v>4.4930000000000003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E90"/>
  <sheetViews>
    <sheetView topLeftCell="BW1" zoomScale="110" zoomScaleNormal="110" workbookViewId="0">
      <selection activeCell="CD5" sqref="CD5"/>
    </sheetView>
  </sheetViews>
  <sheetFormatPr baseColWidth="10" defaultColWidth="11.42578125" defaultRowHeight="12.75" x14ac:dyDescent="0.2"/>
  <cols>
    <col min="2" max="2" width="17.28515625" bestFit="1" customWidth="1"/>
  </cols>
  <sheetData>
    <row r="1" spans="1:83" x14ac:dyDescent="0.2">
      <c r="C1" s="128" t="s">
        <v>141</v>
      </c>
      <c r="D1" s="128" t="s">
        <v>142</v>
      </c>
      <c r="E1" s="128" t="s">
        <v>143</v>
      </c>
      <c r="F1" s="128" t="s">
        <v>144</v>
      </c>
      <c r="G1" s="128" t="s">
        <v>145</v>
      </c>
      <c r="H1" s="128" t="s">
        <v>146</v>
      </c>
      <c r="I1" s="128" t="s">
        <v>147</v>
      </c>
      <c r="J1" s="128" t="s">
        <v>148</v>
      </c>
      <c r="K1" s="129" t="s">
        <v>149</v>
      </c>
      <c r="L1" s="129" t="s">
        <v>150</v>
      </c>
      <c r="M1" s="129" t="s">
        <v>151</v>
      </c>
      <c r="N1" s="129" t="s">
        <v>152</v>
      </c>
      <c r="O1" s="129" t="s">
        <v>153</v>
      </c>
      <c r="P1" s="129" t="s">
        <v>154</v>
      </c>
      <c r="Q1" s="129" t="s">
        <v>155</v>
      </c>
      <c r="R1" s="129" t="s">
        <v>156</v>
      </c>
      <c r="S1" s="130" t="s">
        <v>157</v>
      </c>
      <c r="T1" s="130" t="s">
        <v>158</v>
      </c>
      <c r="U1" s="130" t="s">
        <v>159</v>
      </c>
      <c r="V1" s="130" t="s">
        <v>160</v>
      </c>
      <c r="W1" s="130" t="s">
        <v>161</v>
      </c>
      <c r="X1" s="130" t="s">
        <v>162</v>
      </c>
      <c r="Y1" s="130" t="s">
        <v>163</v>
      </c>
      <c r="Z1" s="130" t="s">
        <v>164</v>
      </c>
      <c r="AA1" s="131" t="s">
        <v>165</v>
      </c>
      <c r="AB1" s="131" t="s">
        <v>166</v>
      </c>
      <c r="AC1" s="131" t="s">
        <v>167</v>
      </c>
      <c r="AD1" s="131" t="s">
        <v>168</v>
      </c>
      <c r="AE1" s="131" t="s">
        <v>169</v>
      </c>
      <c r="AF1" s="131" t="s">
        <v>170</v>
      </c>
      <c r="AG1" s="131" t="s">
        <v>171</v>
      </c>
      <c r="AH1" s="131" t="s">
        <v>172</v>
      </c>
      <c r="AI1" s="129" t="s">
        <v>173</v>
      </c>
      <c r="AJ1" s="129" t="s">
        <v>174</v>
      </c>
      <c r="AK1" s="129" t="s">
        <v>175</v>
      </c>
      <c r="AL1" s="129" t="s">
        <v>176</v>
      </c>
      <c r="AM1" s="129" t="s">
        <v>177</v>
      </c>
      <c r="AN1" s="129" t="s">
        <v>178</v>
      </c>
      <c r="AO1" s="129" t="s">
        <v>179</v>
      </c>
      <c r="AP1" s="129" t="s">
        <v>180</v>
      </c>
      <c r="AQ1" s="132" t="s">
        <v>181</v>
      </c>
      <c r="AR1" s="132" t="s">
        <v>182</v>
      </c>
      <c r="AS1" s="132" t="s">
        <v>183</v>
      </c>
      <c r="AT1" s="132" t="s">
        <v>184</v>
      </c>
      <c r="AU1" s="132" t="s">
        <v>185</v>
      </c>
      <c r="AV1" s="132" t="s">
        <v>186</v>
      </c>
      <c r="AW1" s="132" t="s">
        <v>187</v>
      </c>
      <c r="AX1" s="132" t="s">
        <v>188</v>
      </c>
      <c r="AY1" s="129" t="s">
        <v>189</v>
      </c>
      <c r="AZ1" s="129" t="s">
        <v>190</v>
      </c>
      <c r="BA1" s="129" t="s">
        <v>191</v>
      </c>
      <c r="BB1" s="129" t="s">
        <v>192</v>
      </c>
      <c r="BC1" s="129" t="s">
        <v>193</v>
      </c>
      <c r="BD1" s="129" t="s">
        <v>194</v>
      </c>
      <c r="BE1" s="129" t="s">
        <v>195</v>
      </c>
      <c r="BF1" s="129" t="s">
        <v>196</v>
      </c>
      <c r="BG1" s="128" t="s">
        <v>197</v>
      </c>
      <c r="BH1" s="128" t="s">
        <v>198</v>
      </c>
      <c r="BI1" s="128" t="s">
        <v>199</v>
      </c>
      <c r="BJ1" s="128" t="s">
        <v>200</v>
      </c>
      <c r="BK1" s="128" t="s">
        <v>201</v>
      </c>
      <c r="BL1" s="128" t="s">
        <v>202</v>
      </c>
      <c r="BM1" s="128" t="s">
        <v>203</v>
      </c>
      <c r="BN1" s="128" t="s">
        <v>204</v>
      </c>
      <c r="BO1" s="132" t="s">
        <v>205</v>
      </c>
      <c r="BP1" s="132" t="s">
        <v>206</v>
      </c>
      <c r="BQ1" s="132" t="s">
        <v>207</v>
      </c>
      <c r="BR1" s="132" t="s">
        <v>208</v>
      </c>
      <c r="BS1" s="132" t="s">
        <v>209</v>
      </c>
      <c r="BT1" s="132" t="s">
        <v>210</v>
      </c>
      <c r="BU1" s="132" t="s">
        <v>211</v>
      </c>
      <c r="BV1" s="132" t="s">
        <v>212</v>
      </c>
      <c r="BW1" s="129" t="s">
        <v>213</v>
      </c>
      <c r="BX1" s="129" t="s">
        <v>214</v>
      </c>
      <c r="BY1" s="129" t="s">
        <v>215</v>
      </c>
      <c r="BZ1" s="129" t="s">
        <v>216</v>
      </c>
      <c r="CA1" s="129" t="s">
        <v>217</v>
      </c>
      <c r="CB1" s="129" t="s">
        <v>218</v>
      </c>
      <c r="CC1" s="129" t="s">
        <v>219</v>
      </c>
      <c r="CD1" s="129" t="s">
        <v>220</v>
      </c>
    </row>
    <row r="2" spans="1:83" x14ac:dyDescent="0.2"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  <c r="AQ2" s="119"/>
      <c r="AR2" s="119"/>
      <c r="AS2" s="120"/>
      <c r="AT2" s="119"/>
      <c r="AU2" s="119"/>
      <c r="AZ2" s="96" t="s">
        <v>29</v>
      </c>
    </row>
    <row r="3" spans="1:83" x14ac:dyDescent="0.2">
      <c r="B3" s="96" t="s">
        <v>40</v>
      </c>
      <c r="C3" s="133">
        <v>117</v>
      </c>
      <c r="D3" s="133">
        <v>132</v>
      </c>
      <c r="E3" s="133">
        <v>147</v>
      </c>
      <c r="F3" s="133">
        <v>162</v>
      </c>
      <c r="G3" s="133">
        <v>172</v>
      </c>
      <c r="H3" s="133">
        <v>182</v>
      </c>
      <c r="I3" s="133">
        <v>190</v>
      </c>
      <c r="J3" s="133">
        <v>197</v>
      </c>
      <c r="K3" s="134">
        <v>110</v>
      </c>
      <c r="L3" s="134">
        <v>125</v>
      </c>
      <c r="M3" s="134">
        <v>140</v>
      </c>
      <c r="N3" s="134">
        <v>152</v>
      </c>
      <c r="O3" s="134">
        <v>162</v>
      </c>
      <c r="P3" s="134">
        <v>172</v>
      </c>
      <c r="Q3" s="134">
        <v>180</v>
      </c>
      <c r="R3" s="134">
        <v>187</v>
      </c>
      <c r="S3" s="135">
        <v>105</v>
      </c>
      <c r="T3" s="135">
        <v>117</v>
      </c>
      <c r="U3" s="135">
        <v>130</v>
      </c>
      <c r="V3" s="135">
        <v>145</v>
      </c>
      <c r="W3" s="135">
        <v>155</v>
      </c>
      <c r="X3" s="136">
        <v>162</v>
      </c>
      <c r="Y3" s="136">
        <v>170</v>
      </c>
      <c r="Z3" s="136">
        <v>177</v>
      </c>
      <c r="AA3" s="120">
        <v>95</v>
      </c>
      <c r="AB3" s="120">
        <v>107</v>
      </c>
      <c r="AC3" s="120">
        <v>120</v>
      </c>
      <c r="AD3" s="120">
        <v>130</v>
      </c>
      <c r="AE3" s="120">
        <v>140</v>
      </c>
      <c r="AF3" s="120">
        <v>147</v>
      </c>
      <c r="AG3" s="120">
        <v>155</v>
      </c>
      <c r="AH3" s="120">
        <v>162</v>
      </c>
      <c r="AI3" s="120">
        <v>82</v>
      </c>
      <c r="AJ3" s="120">
        <v>92</v>
      </c>
      <c r="AK3" s="120">
        <v>105</v>
      </c>
      <c r="AL3" s="120">
        <v>115</v>
      </c>
      <c r="AM3" s="120">
        <v>122</v>
      </c>
      <c r="AN3" s="120">
        <v>130</v>
      </c>
      <c r="AO3" s="120">
        <v>137</v>
      </c>
      <c r="AP3" s="120">
        <v>145</v>
      </c>
      <c r="AQ3" s="120">
        <v>72</v>
      </c>
      <c r="AR3" s="120">
        <v>82</v>
      </c>
      <c r="AS3" s="120">
        <v>92</v>
      </c>
      <c r="AT3" s="120">
        <v>102</v>
      </c>
      <c r="AU3" s="120">
        <v>110</v>
      </c>
      <c r="AV3" s="120">
        <v>117</v>
      </c>
      <c r="AW3" s="120">
        <v>122</v>
      </c>
      <c r="AX3" s="120">
        <v>130</v>
      </c>
      <c r="AY3" s="120">
        <v>60</v>
      </c>
      <c r="AZ3" s="120">
        <v>70</v>
      </c>
      <c r="BA3" s="120">
        <v>77</v>
      </c>
      <c r="BB3" s="120">
        <v>87</v>
      </c>
      <c r="BC3" s="120">
        <v>92</v>
      </c>
      <c r="BD3" s="120">
        <v>100</v>
      </c>
      <c r="BE3" s="120">
        <v>102</v>
      </c>
      <c r="BF3" s="120">
        <v>107</v>
      </c>
      <c r="BG3" s="133">
        <v>47</v>
      </c>
      <c r="BH3" s="133">
        <v>55</v>
      </c>
      <c r="BI3" s="133">
        <v>62</v>
      </c>
      <c r="BJ3" s="133">
        <v>70</v>
      </c>
      <c r="BK3" s="133">
        <v>75</v>
      </c>
      <c r="BL3" s="133">
        <v>80</v>
      </c>
      <c r="BM3" s="133">
        <v>82</v>
      </c>
      <c r="BN3" s="133">
        <v>87</v>
      </c>
      <c r="BO3" s="137">
        <v>42</v>
      </c>
      <c r="BP3" s="137">
        <v>47</v>
      </c>
      <c r="BQ3" s="137">
        <v>55</v>
      </c>
      <c r="BR3" s="137">
        <v>62</v>
      </c>
      <c r="BS3" s="137">
        <v>67</v>
      </c>
      <c r="BT3" s="137">
        <v>70</v>
      </c>
      <c r="BU3" s="137">
        <v>75</v>
      </c>
      <c r="BV3" s="137">
        <v>80</v>
      </c>
      <c r="BW3" s="99">
        <v>40</v>
      </c>
      <c r="BX3" s="99">
        <v>45</v>
      </c>
      <c r="BY3" s="99">
        <v>50</v>
      </c>
      <c r="BZ3" s="138">
        <v>55</v>
      </c>
      <c r="CA3" s="138">
        <v>60</v>
      </c>
      <c r="CB3" s="138">
        <v>61</v>
      </c>
      <c r="CC3" s="99">
        <v>62</v>
      </c>
      <c r="CD3" s="99">
        <v>63</v>
      </c>
      <c r="CE3" s="96" t="s">
        <v>25</v>
      </c>
    </row>
    <row r="4" spans="1:83" x14ac:dyDescent="0.2">
      <c r="B4" s="96" t="s">
        <v>62</v>
      </c>
      <c r="C4" s="133">
        <v>135</v>
      </c>
      <c r="D4" s="133">
        <v>150</v>
      </c>
      <c r="E4" s="133">
        <v>167</v>
      </c>
      <c r="F4" s="133">
        <v>182</v>
      </c>
      <c r="G4" s="133">
        <v>194</v>
      </c>
      <c r="H4" s="133">
        <v>205</v>
      </c>
      <c r="I4" s="133">
        <v>212</v>
      </c>
      <c r="J4" s="133">
        <v>220</v>
      </c>
      <c r="K4" s="134">
        <v>128</v>
      </c>
      <c r="L4" s="134">
        <v>142</v>
      </c>
      <c r="M4" s="134">
        <v>160</v>
      </c>
      <c r="N4" s="134">
        <v>172</v>
      </c>
      <c r="O4" s="134">
        <v>184</v>
      </c>
      <c r="P4" s="134">
        <v>194</v>
      </c>
      <c r="Q4" s="134">
        <v>202</v>
      </c>
      <c r="R4" s="134">
        <v>210</v>
      </c>
      <c r="S4" s="135">
        <v>122</v>
      </c>
      <c r="T4" s="135">
        <v>135</v>
      </c>
      <c r="U4" s="135">
        <v>150</v>
      </c>
      <c r="V4" s="135">
        <v>165</v>
      </c>
      <c r="W4" s="135">
        <v>175</v>
      </c>
      <c r="X4" s="136">
        <v>184</v>
      </c>
      <c r="Y4" s="136">
        <v>190</v>
      </c>
      <c r="Z4" s="136">
        <v>197</v>
      </c>
      <c r="AA4" s="120">
        <v>112</v>
      </c>
      <c r="AB4" s="120">
        <v>125</v>
      </c>
      <c r="AC4" s="120">
        <v>140</v>
      </c>
      <c r="AD4" s="120">
        <v>150</v>
      </c>
      <c r="AE4" s="120">
        <v>160</v>
      </c>
      <c r="AF4" s="120">
        <v>169</v>
      </c>
      <c r="AG4" s="120">
        <v>175</v>
      </c>
      <c r="AH4" s="120">
        <v>182</v>
      </c>
      <c r="AI4" s="120">
        <v>97</v>
      </c>
      <c r="AJ4" s="120">
        <v>110</v>
      </c>
      <c r="AK4" s="120">
        <v>125</v>
      </c>
      <c r="AL4" s="120">
        <v>135</v>
      </c>
      <c r="AM4" s="120">
        <v>142</v>
      </c>
      <c r="AN4" s="120">
        <v>150</v>
      </c>
      <c r="AO4" s="120">
        <v>157</v>
      </c>
      <c r="AP4" s="120">
        <v>165</v>
      </c>
      <c r="AQ4" s="120">
        <v>87</v>
      </c>
      <c r="AR4" s="120">
        <v>100</v>
      </c>
      <c r="AS4" s="120">
        <v>110</v>
      </c>
      <c r="AT4" s="120">
        <v>120</v>
      </c>
      <c r="AU4" s="120">
        <v>130</v>
      </c>
      <c r="AV4" s="120">
        <v>135</v>
      </c>
      <c r="AW4" s="120">
        <v>140</v>
      </c>
      <c r="AX4" s="120">
        <v>147</v>
      </c>
      <c r="AY4" s="120">
        <v>75</v>
      </c>
      <c r="AZ4" s="120">
        <v>86</v>
      </c>
      <c r="BA4" s="120">
        <v>95</v>
      </c>
      <c r="BB4" s="120">
        <v>102</v>
      </c>
      <c r="BC4" s="120">
        <v>110</v>
      </c>
      <c r="BD4" s="120">
        <v>118</v>
      </c>
      <c r="BE4" s="120">
        <v>120</v>
      </c>
      <c r="BF4" s="120">
        <v>125</v>
      </c>
      <c r="BG4" s="133">
        <v>62</v>
      </c>
      <c r="BH4" s="133">
        <v>72</v>
      </c>
      <c r="BI4" s="133">
        <v>77</v>
      </c>
      <c r="BJ4" s="133">
        <v>85</v>
      </c>
      <c r="BK4" s="133">
        <v>90</v>
      </c>
      <c r="BL4" s="133">
        <v>94</v>
      </c>
      <c r="BM4" s="133">
        <v>97</v>
      </c>
      <c r="BN4" s="133">
        <v>102</v>
      </c>
      <c r="BO4" s="137">
        <v>57</v>
      </c>
      <c r="BP4" s="137">
        <v>62</v>
      </c>
      <c r="BQ4" s="137">
        <v>70</v>
      </c>
      <c r="BR4" s="137">
        <v>77</v>
      </c>
      <c r="BS4" s="137">
        <v>80</v>
      </c>
      <c r="BT4" s="137">
        <v>84</v>
      </c>
      <c r="BU4" s="137">
        <v>90</v>
      </c>
      <c r="BV4" s="137">
        <v>95</v>
      </c>
      <c r="BW4" s="99">
        <v>50</v>
      </c>
      <c r="BX4" s="99">
        <v>52</v>
      </c>
      <c r="BY4" s="99">
        <v>57</v>
      </c>
      <c r="BZ4" s="99">
        <v>59</v>
      </c>
      <c r="CA4" s="99">
        <v>61</v>
      </c>
      <c r="CB4" s="99">
        <v>62</v>
      </c>
      <c r="CC4" s="99">
        <v>65</v>
      </c>
      <c r="CD4" s="99">
        <v>66</v>
      </c>
      <c r="CE4" s="96" t="s">
        <v>41</v>
      </c>
    </row>
    <row r="5" spans="1:83" x14ac:dyDescent="0.2">
      <c r="B5" s="96" t="s">
        <v>42</v>
      </c>
      <c r="C5" s="133">
        <v>146</v>
      </c>
      <c r="D5" s="133">
        <v>162</v>
      </c>
      <c r="E5" s="133">
        <v>177</v>
      </c>
      <c r="F5" s="133">
        <v>192</v>
      </c>
      <c r="G5" s="133">
        <v>204</v>
      </c>
      <c r="H5" s="133">
        <v>215</v>
      </c>
      <c r="I5" s="133">
        <v>224</v>
      </c>
      <c r="J5" s="133">
        <v>231</v>
      </c>
      <c r="K5" s="134">
        <v>139</v>
      </c>
      <c r="L5" s="134">
        <v>154</v>
      </c>
      <c r="M5" s="134">
        <v>169</v>
      </c>
      <c r="N5" s="134">
        <v>182</v>
      </c>
      <c r="O5" s="134">
        <v>194</v>
      </c>
      <c r="P5" s="134">
        <v>204</v>
      </c>
      <c r="Q5" s="134">
        <v>213</v>
      </c>
      <c r="R5" s="134">
        <v>220</v>
      </c>
      <c r="S5" s="135">
        <v>133</v>
      </c>
      <c r="T5" s="135">
        <v>146</v>
      </c>
      <c r="U5" s="135">
        <v>160</v>
      </c>
      <c r="V5" s="135">
        <v>175</v>
      </c>
      <c r="W5" s="135">
        <v>185</v>
      </c>
      <c r="X5" s="136">
        <v>194</v>
      </c>
      <c r="Y5" s="136">
        <v>201</v>
      </c>
      <c r="Z5" s="136">
        <v>210</v>
      </c>
      <c r="AA5" s="120">
        <v>123</v>
      </c>
      <c r="AB5" s="120">
        <v>135</v>
      </c>
      <c r="AC5" s="120">
        <v>149</v>
      </c>
      <c r="AD5" s="120">
        <v>160</v>
      </c>
      <c r="AE5" s="120">
        <v>170</v>
      </c>
      <c r="AF5" s="120">
        <v>179</v>
      </c>
      <c r="AG5" s="120">
        <v>186</v>
      </c>
      <c r="AH5" s="120">
        <v>194</v>
      </c>
      <c r="AI5" s="120">
        <v>109</v>
      </c>
      <c r="AJ5" s="120">
        <v>120</v>
      </c>
      <c r="AK5" s="120">
        <v>133</v>
      </c>
      <c r="AL5" s="120">
        <v>144</v>
      </c>
      <c r="AM5" s="120">
        <v>152</v>
      </c>
      <c r="AN5" s="120">
        <v>160</v>
      </c>
      <c r="AO5" s="120">
        <v>167</v>
      </c>
      <c r="AP5" s="120">
        <v>174</v>
      </c>
      <c r="AQ5" s="120">
        <v>99</v>
      </c>
      <c r="AR5" s="120">
        <v>110</v>
      </c>
      <c r="AS5" s="120">
        <v>120</v>
      </c>
      <c r="AT5" s="120">
        <v>130</v>
      </c>
      <c r="AU5" s="120">
        <v>139</v>
      </c>
      <c r="AV5" s="120">
        <v>146</v>
      </c>
      <c r="AW5" s="120">
        <v>151</v>
      </c>
      <c r="AX5" s="120">
        <v>159</v>
      </c>
      <c r="AY5" s="120">
        <v>86</v>
      </c>
      <c r="AZ5" s="120">
        <v>96</v>
      </c>
      <c r="BA5" s="120">
        <v>105</v>
      </c>
      <c r="BB5" s="120">
        <v>114</v>
      </c>
      <c r="BC5" s="120">
        <v>120</v>
      </c>
      <c r="BD5" s="120">
        <v>128</v>
      </c>
      <c r="BE5" s="120">
        <v>131</v>
      </c>
      <c r="BF5" s="120">
        <v>136</v>
      </c>
      <c r="BG5" s="133">
        <v>71</v>
      </c>
      <c r="BH5" s="133">
        <v>83</v>
      </c>
      <c r="BI5" s="133">
        <v>86</v>
      </c>
      <c r="BJ5" s="133">
        <v>94</v>
      </c>
      <c r="BK5" s="133">
        <v>99</v>
      </c>
      <c r="BL5" s="133">
        <v>104</v>
      </c>
      <c r="BM5" s="133">
        <v>107</v>
      </c>
      <c r="BN5" s="133">
        <v>112</v>
      </c>
      <c r="BO5" s="137">
        <v>65</v>
      </c>
      <c r="BP5" s="137">
        <v>72</v>
      </c>
      <c r="BQ5" s="137">
        <v>79</v>
      </c>
      <c r="BR5" s="137">
        <v>85</v>
      </c>
      <c r="BS5" s="137">
        <v>91</v>
      </c>
      <c r="BT5" s="137">
        <v>94</v>
      </c>
      <c r="BU5" s="137">
        <v>99</v>
      </c>
      <c r="BV5" s="137">
        <v>104</v>
      </c>
      <c r="BW5" s="99">
        <v>55</v>
      </c>
      <c r="BX5" s="99">
        <v>55</v>
      </c>
      <c r="BY5" s="99">
        <v>58</v>
      </c>
      <c r="BZ5" s="99">
        <v>60</v>
      </c>
      <c r="CA5" s="99">
        <v>62</v>
      </c>
      <c r="CB5" s="99">
        <v>63</v>
      </c>
      <c r="CC5" s="99">
        <v>66</v>
      </c>
      <c r="CD5" s="99">
        <v>67</v>
      </c>
      <c r="CE5" s="96" t="s">
        <v>42</v>
      </c>
    </row>
    <row r="6" spans="1:83" x14ac:dyDescent="0.2">
      <c r="B6" s="96" t="s">
        <v>43</v>
      </c>
      <c r="C6" s="133">
        <v>155</v>
      </c>
      <c r="D6" s="133">
        <v>172</v>
      </c>
      <c r="E6" s="133">
        <v>187</v>
      </c>
      <c r="F6" s="133">
        <v>202</v>
      </c>
      <c r="G6" s="133">
        <v>215</v>
      </c>
      <c r="H6" s="133">
        <v>227</v>
      </c>
      <c r="I6" s="133">
        <v>237</v>
      </c>
      <c r="J6" s="133">
        <v>245</v>
      </c>
      <c r="K6" s="134">
        <v>147</v>
      </c>
      <c r="L6" s="134">
        <v>162</v>
      </c>
      <c r="M6" s="134">
        <v>177</v>
      </c>
      <c r="N6" s="134">
        <v>192</v>
      </c>
      <c r="O6" s="134">
        <v>205</v>
      </c>
      <c r="P6" s="134">
        <v>215</v>
      </c>
      <c r="Q6" s="134">
        <v>225</v>
      </c>
      <c r="R6" s="134">
        <v>232</v>
      </c>
      <c r="S6" s="139">
        <v>140</v>
      </c>
      <c r="T6" s="139">
        <v>155</v>
      </c>
      <c r="U6" s="139">
        <v>170</v>
      </c>
      <c r="V6" s="139">
        <v>185</v>
      </c>
      <c r="W6" s="139">
        <v>195</v>
      </c>
      <c r="X6" s="140">
        <v>205</v>
      </c>
      <c r="Y6" s="140">
        <v>212</v>
      </c>
      <c r="Z6" s="140">
        <v>222</v>
      </c>
      <c r="AA6" s="120">
        <v>130</v>
      </c>
      <c r="AB6" s="120">
        <v>142</v>
      </c>
      <c r="AC6" s="120">
        <v>157</v>
      </c>
      <c r="AD6" s="120">
        <v>170</v>
      </c>
      <c r="AE6" s="120">
        <v>180</v>
      </c>
      <c r="AF6" s="120">
        <v>190</v>
      </c>
      <c r="AG6" s="120">
        <v>197</v>
      </c>
      <c r="AH6" s="120">
        <v>205</v>
      </c>
      <c r="AI6" s="120">
        <v>115</v>
      </c>
      <c r="AJ6" s="120">
        <v>127</v>
      </c>
      <c r="AK6" s="120">
        <v>140</v>
      </c>
      <c r="AL6" s="120">
        <v>152</v>
      </c>
      <c r="AM6" s="120">
        <v>162</v>
      </c>
      <c r="AN6" s="120">
        <v>170</v>
      </c>
      <c r="AO6" s="120">
        <v>177</v>
      </c>
      <c r="AP6" s="120">
        <v>182</v>
      </c>
      <c r="AQ6" s="120">
        <v>105</v>
      </c>
      <c r="AR6" s="120">
        <v>117</v>
      </c>
      <c r="AS6" s="120">
        <v>127</v>
      </c>
      <c r="AT6" s="120">
        <v>137</v>
      </c>
      <c r="AU6" s="120">
        <v>147</v>
      </c>
      <c r="AV6" s="120">
        <v>155</v>
      </c>
      <c r="AW6" s="120">
        <v>160</v>
      </c>
      <c r="AX6" s="120">
        <v>167</v>
      </c>
      <c r="AY6" s="120">
        <v>92</v>
      </c>
      <c r="AZ6" s="120">
        <v>102</v>
      </c>
      <c r="BA6" s="120">
        <v>112</v>
      </c>
      <c r="BB6" s="120">
        <v>120</v>
      </c>
      <c r="BC6" s="120">
        <v>127</v>
      </c>
      <c r="BD6" s="120">
        <v>135</v>
      </c>
      <c r="BE6" s="120">
        <v>140</v>
      </c>
      <c r="BF6" s="120">
        <v>145</v>
      </c>
      <c r="BG6" s="133">
        <v>75</v>
      </c>
      <c r="BH6" s="133">
        <v>82</v>
      </c>
      <c r="BI6" s="133">
        <v>90</v>
      </c>
      <c r="BJ6" s="133">
        <v>97</v>
      </c>
      <c r="BK6" s="133">
        <v>102</v>
      </c>
      <c r="BL6" s="133">
        <v>107</v>
      </c>
      <c r="BM6" s="133">
        <v>112</v>
      </c>
      <c r="BN6" s="133">
        <v>117</v>
      </c>
      <c r="BO6" s="137">
        <v>67</v>
      </c>
      <c r="BP6" s="137">
        <v>75</v>
      </c>
      <c r="BQ6" s="137">
        <v>82</v>
      </c>
      <c r="BR6" s="137">
        <v>87</v>
      </c>
      <c r="BS6" s="137">
        <v>95</v>
      </c>
      <c r="BT6" s="137">
        <v>97</v>
      </c>
      <c r="BU6" s="137">
        <v>102</v>
      </c>
      <c r="BV6" s="137">
        <v>107</v>
      </c>
      <c r="BW6" s="99">
        <v>55</v>
      </c>
      <c r="BX6" s="99">
        <v>55</v>
      </c>
      <c r="BY6" s="99">
        <v>60</v>
      </c>
      <c r="BZ6" s="99">
        <v>65</v>
      </c>
      <c r="CA6" s="99">
        <v>70</v>
      </c>
      <c r="CB6" s="99">
        <v>72</v>
      </c>
      <c r="CC6" s="99">
        <v>77</v>
      </c>
      <c r="CD6" s="99">
        <v>80</v>
      </c>
      <c r="CE6" s="96" t="s">
        <v>43</v>
      </c>
    </row>
    <row r="7" spans="1:83" x14ac:dyDescent="0.2">
      <c r="B7" t="s">
        <v>26</v>
      </c>
      <c r="C7">
        <v>1000</v>
      </c>
      <c r="D7">
        <v>1000</v>
      </c>
      <c r="E7">
        <v>1000</v>
      </c>
      <c r="F7">
        <v>1000</v>
      </c>
      <c r="G7">
        <v>1000</v>
      </c>
      <c r="H7">
        <v>1000</v>
      </c>
      <c r="I7">
        <v>1000</v>
      </c>
      <c r="J7">
        <v>1000</v>
      </c>
      <c r="K7">
        <v>1000</v>
      </c>
      <c r="L7">
        <v>1000</v>
      </c>
      <c r="M7">
        <v>1000</v>
      </c>
      <c r="N7">
        <v>1000</v>
      </c>
      <c r="O7">
        <v>1000</v>
      </c>
      <c r="P7">
        <v>1000</v>
      </c>
      <c r="Q7">
        <v>1000</v>
      </c>
      <c r="R7">
        <v>1000</v>
      </c>
      <c r="S7">
        <v>1000</v>
      </c>
      <c r="T7">
        <v>1000</v>
      </c>
      <c r="U7">
        <v>1000</v>
      </c>
      <c r="V7">
        <v>1000</v>
      </c>
      <c r="W7">
        <v>1000</v>
      </c>
      <c r="X7">
        <v>1000</v>
      </c>
      <c r="Y7">
        <v>1000</v>
      </c>
      <c r="Z7">
        <v>1000</v>
      </c>
      <c r="AA7">
        <v>1000</v>
      </c>
      <c r="AB7">
        <v>1000</v>
      </c>
      <c r="AC7">
        <v>1000</v>
      </c>
      <c r="AD7">
        <v>1000</v>
      </c>
      <c r="AE7">
        <v>1000</v>
      </c>
      <c r="AF7">
        <v>1000</v>
      </c>
      <c r="AG7">
        <v>1000</v>
      </c>
      <c r="AH7">
        <v>1000</v>
      </c>
      <c r="AI7">
        <v>1000</v>
      </c>
      <c r="AJ7">
        <v>1000</v>
      </c>
      <c r="AK7">
        <v>1000</v>
      </c>
      <c r="AL7">
        <v>1000</v>
      </c>
      <c r="AM7">
        <v>1000</v>
      </c>
      <c r="AN7">
        <v>1000</v>
      </c>
      <c r="AO7">
        <v>1000</v>
      </c>
      <c r="AP7">
        <v>1000</v>
      </c>
      <c r="AQ7">
        <v>1000</v>
      </c>
      <c r="AR7">
        <v>1000</v>
      </c>
      <c r="AS7">
        <v>1000</v>
      </c>
      <c r="AT7">
        <v>1000</v>
      </c>
      <c r="AU7">
        <v>1000</v>
      </c>
      <c r="AV7">
        <v>1000</v>
      </c>
      <c r="AW7">
        <v>1000</v>
      </c>
      <c r="AX7">
        <v>1000</v>
      </c>
      <c r="AY7">
        <v>1000</v>
      </c>
      <c r="AZ7">
        <v>1000</v>
      </c>
      <c r="BA7">
        <v>1000</v>
      </c>
      <c r="BB7">
        <v>1000</v>
      </c>
      <c r="BC7">
        <v>1000</v>
      </c>
      <c r="BD7">
        <v>1000</v>
      </c>
      <c r="BE7">
        <v>1000</v>
      </c>
      <c r="BF7">
        <v>1000</v>
      </c>
      <c r="BG7">
        <v>1000</v>
      </c>
      <c r="BH7">
        <v>1000</v>
      </c>
      <c r="BI7">
        <v>1000</v>
      </c>
      <c r="BJ7">
        <v>1000</v>
      </c>
      <c r="BK7">
        <v>1000</v>
      </c>
      <c r="BL7">
        <v>1000</v>
      </c>
      <c r="BM7">
        <v>1000</v>
      </c>
      <c r="BN7">
        <v>1000</v>
      </c>
      <c r="BO7">
        <v>1000</v>
      </c>
      <c r="BP7">
        <v>1000</v>
      </c>
      <c r="BQ7">
        <v>1000</v>
      </c>
      <c r="BR7">
        <v>1000</v>
      </c>
      <c r="BS7">
        <v>1000</v>
      </c>
      <c r="BT7">
        <v>1000</v>
      </c>
      <c r="BU7">
        <v>1000</v>
      </c>
      <c r="BV7">
        <v>1000</v>
      </c>
      <c r="BW7">
        <v>1000</v>
      </c>
      <c r="BX7">
        <v>1000</v>
      </c>
      <c r="BY7">
        <v>1000</v>
      </c>
      <c r="BZ7">
        <v>1000</v>
      </c>
      <c r="CA7">
        <v>1000</v>
      </c>
      <c r="CB7">
        <v>1000</v>
      </c>
      <c r="CC7">
        <v>1000</v>
      </c>
      <c r="CD7">
        <v>1000</v>
      </c>
    </row>
    <row r="8" spans="1:83" x14ac:dyDescent="0.2">
      <c r="B8" t="s">
        <v>27</v>
      </c>
      <c r="C8">
        <v>1000</v>
      </c>
      <c r="D8">
        <v>1000</v>
      </c>
      <c r="E8">
        <v>1000</v>
      </c>
      <c r="F8">
        <v>1000</v>
      </c>
      <c r="G8">
        <v>1000</v>
      </c>
      <c r="H8">
        <v>1000</v>
      </c>
      <c r="I8">
        <v>1000</v>
      </c>
      <c r="J8">
        <v>1000</v>
      </c>
      <c r="K8">
        <v>1000</v>
      </c>
      <c r="L8">
        <v>1000</v>
      </c>
      <c r="M8">
        <v>1000</v>
      </c>
      <c r="N8">
        <v>1000</v>
      </c>
      <c r="O8">
        <v>1000</v>
      </c>
      <c r="P8">
        <v>1000</v>
      </c>
      <c r="Q8">
        <v>1000</v>
      </c>
      <c r="R8">
        <v>1000</v>
      </c>
      <c r="S8">
        <v>1000</v>
      </c>
      <c r="T8">
        <v>1000</v>
      </c>
      <c r="U8">
        <v>1000</v>
      </c>
      <c r="V8">
        <v>1000</v>
      </c>
      <c r="W8">
        <v>1000</v>
      </c>
      <c r="X8">
        <v>1000</v>
      </c>
      <c r="Y8">
        <v>1000</v>
      </c>
      <c r="Z8">
        <v>1000</v>
      </c>
      <c r="AA8">
        <v>1000</v>
      </c>
      <c r="AB8">
        <v>1000</v>
      </c>
      <c r="AC8">
        <v>1000</v>
      </c>
      <c r="AD8">
        <v>1000</v>
      </c>
      <c r="AE8">
        <v>1000</v>
      </c>
      <c r="AF8">
        <v>1000</v>
      </c>
      <c r="AG8">
        <v>1000</v>
      </c>
      <c r="AH8">
        <v>1000</v>
      </c>
      <c r="AI8">
        <v>1000</v>
      </c>
      <c r="AJ8">
        <v>1000</v>
      </c>
      <c r="AK8">
        <v>1000</v>
      </c>
      <c r="AL8">
        <v>1000</v>
      </c>
      <c r="AM8">
        <v>1000</v>
      </c>
      <c r="AN8">
        <v>1000</v>
      </c>
      <c r="AO8">
        <v>1000</v>
      </c>
      <c r="AP8">
        <v>1000</v>
      </c>
      <c r="AQ8">
        <v>1000</v>
      </c>
      <c r="AR8">
        <v>1000</v>
      </c>
      <c r="AS8">
        <v>1000</v>
      </c>
      <c r="AT8">
        <v>1000</v>
      </c>
      <c r="AU8">
        <v>1000</v>
      </c>
      <c r="AV8">
        <v>1000</v>
      </c>
      <c r="AW8">
        <v>1000</v>
      </c>
      <c r="AX8">
        <v>1000</v>
      </c>
      <c r="AY8">
        <v>1000</v>
      </c>
      <c r="AZ8">
        <v>1000</v>
      </c>
      <c r="BA8">
        <v>1000</v>
      </c>
      <c r="BB8">
        <v>1000</v>
      </c>
      <c r="BC8">
        <v>1000</v>
      </c>
      <c r="BD8">
        <v>1000</v>
      </c>
      <c r="BE8">
        <v>1000</v>
      </c>
      <c r="BF8">
        <v>1000</v>
      </c>
      <c r="BG8">
        <v>1000</v>
      </c>
      <c r="BH8">
        <v>1000</v>
      </c>
      <c r="BI8">
        <v>1000</v>
      </c>
      <c r="BJ8">
        <v>1000</v>
      </c>
      <c r="BK8">
        <v>1000</v>
      </c>
      <c r="BL8">
        <v>1000</v>
      </c>
      <c r="BM8">
        <v>1000</v>
      </c>
      <c r="BN8">
        <v>1000</v>
      </c>
      <c r="BO8">
        <v>1000</v>
      </c>
      <c r="BP8">
        <v>1000</v>
      </c>
      <c r="BQ8">
        <v>1000</v>
      </c>
      <c r="BR8">
        <v>1000</v>
      </c>
      <c r="BS8">
        <v>1000</v>
      </c>
      <c r="BT8">
        <v>1000</v>
      </c>
      <c r="BU8">
        <v>1000</v>
      </c>
      <c r="BV8">
        <v>1000</v>
      </c>
      <c r="BW8">
        <v>1000</v>
      </c>
      <c r="BX8">
        <v>1000</v>
      </c>
      <c r="BY8">
        <v>1000</v>
      </c>
      <c r="BZ8">
        <v>1000</v>
      </c>
      <c r="CA8">
        <v>1000</v>
      </c>
      <c r="CB8">
        <v>1000</v>
      </c>
      <c r="CC8">
        <v>1000</v>
      </c>
      <c r="CD8">
        <v>1000</v>
      </c>
    </row>
    <row r="9" spans="1:83" x14ac:dyDescent="0.2">
      <c r="B9" t="s">
        <v>28</v>
      </c>
      <c r="C9">
        <v>1000</v>
      </c>
      <c r="D9">
        <v>1000</v>
      </c>
      <c r="E9">
        <v>1000</v>
      </c>
      <c r="F9">
        <v>1000</v>
      </c>
      <c r="G9">
        <v>1000</v>
      </c>
      <c r="H9">
        <v>1000</v>
      </c>
      <c r="I9">
        <v>1000</v>
      </c>
      <c r="J9">
        <v>1000</v>
      </c>
      <c r="K9">
        <v>1000</v>
      </c>
      <c r="L9">
        <v>1000</v>
      </c>
      <c r="M9">
        <v>1000</v>
      </c>
      <c r="N9">
        <v>1000</v>
      </c>
      <c r="O9">
        <v>1000</v>
      </c>
      <c r="P9">
        <v>1000</v>
      </c>
      <c r="Q9">
        <v>1000</v>
      </c>
      <c r="R9">
        <v>1000</v>
      </c>
      <c r="S9">
        <v>1000</v>
      </c>
      <c r="T9">
        <v>1000</v>
      </c>
      <c r="U9">
        <v>1000</v>
      </c>
      <c r="V9">
        <v>1000</v>
      </c>
      <c r="W9">
        <v>1000</v>
      </c>
      <c r="X9">
        <v>1000</v>
      </c>
      <c r="Y9">
        <v>1000</v>
      </c>
      <c r="Z9">
        <v>1000</v>
      </c>
      <c r="AA9">
        <v>1000</v>
      </c>
      <c r="AB9">
        <v>1000</v>
      </c>
      <c r="AC9">
        <v>1000</v>
      </c>
      <c r="AD9">
        <v>1000</v>
      </c>
      <c r="AE9">
        <v>1000</v>
      </c>
      <c r="AF9">
        <v>1000</v>
      </c>
      <c r="AG9">
        <v>1000</v>
      </c>
      <c r="AH9">
        <v>1000</v>
      </c>
      <c r="AI9">
        <v>1000</v>
      </c>
      <c r="AJ9">
        <v>1000</v>
      </c>
      <c r="AK9">
        <v>1000</v>
      </c>
      <c r="AL9">
        <v>1000</v>
      </c>
      <c r="AM9">
        <v>1000</v>
      </c>
      <c r="AN9">
        <v>1000</v>
      </c>
      <c r="AO9">
        <v>1000</v>
      </c>
      <c r="AP9">
        <v>1000</v>
      </c>
      <c r="AQ9">
        <v>1000</v>
      </c>
      <c r="AR9">
        <v>1000</v>
      </c>
      <c r="AS9">
        <v>1000</v>
      </c>
      <c r="AT9">
        <v>1000</v>
      </c>
      <c r="AU9">
        <v>1000</v>
      </c>
      <c r="AV9">
        <v>1000</v>
      </c>
      <c r="AW9">
        <v>1000</v>
      </c>
      <c r="AX9">
        <v>1000</v>
      </c>
      <c r="AY9">
        <v>1000</v>
      </c>
      <c r="AZ9">
        <v>1000</v>
      </c>
      <c r="BA9">
        <v>1000</v>
      </c>
      <c r="BB9">
        <v>1000</v>
      </c>
      <c r="BC9">
        <v>1000</v>
      </c>
      <c r="BD9">
        <v>1000</v>
      </c>
      <c r="BE9">
        <v>1000</v>
      </c>
      <c r="BF9">
        <v>1000</v>
      </c>
      <c r="BG9">
        <v>1000</v>
      </c>
      <c r="BH9">
        <v>1000</v>
      </c>
      <c r="BI9">
        <v>1000</v>
      </c>
      <c r="BJ9">
        <v>1000</v>
      </c>
      <c r="BK9">
        <v>1000</v>
      </c>
      <c r="BL9">
        <v>1000</v>
      </c>
      <c r="BM9">
        <v>1000</v>
      </c>
      <c r="BN9">
        <v>1000</v>
      </c>
      <c r="BO9">
        <v>1000</v>
      </c>
      <c r="BP9">
        <v>1000</v>
      </c>
      <c r="BQ9">
        <v>1000</v>
      </c>
      <c r="BR9">
        <v>1000</v>
      </c>
      <c r="BS9">
        <v>1000</v>
      </c>
      <c r="BT9">
        <v>1000</v>
      </c>
      <c r="BU9">
        <v>1000</v>
      </c>
      <c r="BV9">
        <v>1000</v>
      </c>
      <c r="BW9">
        <v>1000</v>
      </c>
      <c r="BX9">
        <v>1000</v>
      </c>
      <c r="BY9">
        <v>1000</v>
      </c>
      <c r="BZ9">
        <v>1000</v>
      </c>
      <c r="CA9">
        <v>1000</v>
      </c>
      <c r="CB9">
        <v>1000</v>
      </c>
      <c r="CC9">
        <v>1000</v>
      </c>
      <c r="CD9">
        <v>1000</v>
      </c>
    </row>
    <row r="10" spans="1:83" x14ac:dyDescent="0.2">
      <c r="A10" s="122"/>
      <c r="B10" s="122"/>
      <c r="C10" s="122"/>
      <c r="D10" s="122"/>
      <c r="E10" s="122"/>
      <c r="F10" s="141"/>
      <c r="G10" s="129" t="s">
        <v>221</v>
      </c>
      <c r="H10" s="129" t="s">
        <v>222</v>
      </c>
      <c r="I10" s="129" t="s">
        <v>223</v>
      </c>
      <c r="J10" s="129" t="s">
        <v>224</v>
      </c>
      <c r="K10" s="129" t="s">
        <v>225</v>
      </c>
      <c r="L10" s="129" t="s">
        <v>226</v>
      </c>
      <c r="M10" s="129" t="s">
        <v>227</v>
      </c>
      <c r="N10" s="129" t="s">
        <v>228</v>
      </c>
      <c r="O10" s="129" t="s">
        <v>229</v>
      </c>
      <c r="P10" s="129" t="s">
        <v>230</v>
      </c>
    </row>
    <row r="11" spans="1:83" ht="21" x14ac:dyDescent="0.2">
      <c r="A11" s="142">
        <v>30</v>
      </c>
      <c r="B11" s="142"/>
      <c r="C11" s="143">
        <v>30</v>
      </c>
      <c r="D11" s="144">
        <v>1</v>
      </c>
      <c r="E11" s="122"/>
      <c r="F11" s="141">
        <v>20.010000000000002</v>
      </c>
      <c r="G11" s="129" t="s">
        <v>141</v>
      </c>
      <c r="H11" s="129" t="s">
        <v>149</v>
      </c>
      <c r="I11" s="129" t="s">
        <v>157</v>
      </c>
      <c r="J11" s="129" t="s">
        <v>165</v>
      </c>
      <c r="K11" s="129" t="s">
        <v>173</v>
      </c>
      <c r="L11" s="129" t="s">
        <v>181</v>
      </c>
      <c r="M11" s="129" t="s">
        <v>189</v>
      </c>
      <c r="N11" s="129" t="s">
        <v>197</v>
      </c>
      <c r="O11" s="129" t="s">
        <v>205</v>
      </c>
      <c r="P11" s="129" t="s">
        <v>213</v>
      </c>
    </row>
    <row r="12" spans="1:83" ht="21" x14ac:dyDescent="0.2">
      <c r="A12" s="142">
        <v>31</v>
      </c>
      <c r="B12" s="142"/>
      <c r="C12" s="143">
        <v>31</v>
      </c>
      <c r="D12" s="143">
        <v>1.016</v>
      </c>
      <c r="E12" s="122"/>
      <c r="F12" s="141">
        <v>34.01</v>
      </c>
      <c r="G12" s="129" t="s">
        <v>141</v>
      </c>
      <c r="H12" s="129" t="s">
        <v>149</v>
      </c>
      <c r="I12" s="129" t="s">
        <v>157</v>
      </c>
      <c r="J12" s="129" t="s">
        <v>165</v>
      </c>
      <c r="K12" s="129" t="s">
        <v>173</v>
      </c>
      <c r="L12" s="129" t="s">
        <v>181</v>
      </c>
      <c r="M12" s="129" t="s">
        <v>189</v>
      </c>
      <c r="N12" s="129" t="s">
        <v>197</v>
      </c>
      <c r="O12" s="129" t="s">
        <v>205</v>
      </c>
      <c r="P12" s="129" t="s">
        <v>213</v>
      </c>
    </row>
    <row r="13" spans="1:83" ht="21" x14ac:dyDescent="0.2">
      <c r="A13" s="142">
        <v>32</v>
      </c>
      <c r="B13" s="142"/>
      <c r="C13" s="143">
        <v>32</v>
      </c>
      <c r="D13" s="143">
        <v>1.0309999999999999</v>
      </c>
      <c r="E13" s="122"/>
      <c r="F13" s="145">
        <v>38.01</v>
      </c>
      <c r="G13" s="129" t="s">
        <v>141</v>
      </c>
      <c r="H13" s="129" t="s">
        <v>149</v>
      </c>
      <c r="I13" s="129" t="s">
        <v>157</v>
      </c>
      <c r="J13" s="129" t="s">
        <v>165</v>
      </c>
      <c r="K13" s="129" t="s">
        <v>173</v>
      </c>
      <c r="L13" s="129" t="s">
        <v>181</v>
      </c>
      <c r="M13" s="129" t="s">
        <v>189</v>
      </c>
      <c r="N13" s="129" t="s">
        <v>197</v>
      </c>
      <c r="O13" s="129" t="s">
        <v>205</v>
      </c>
      <c r="P13" s="129" t="s">
        <v>213</v>
      </c>
    </row>
    <row r="14" spans="1:83" ht="21" x14ac:dyDescent="0.2">
      <c r="A14" s="142">
        <v>33</v>
      </c>
      <c r="B14" s="142"/>
      <c r="C14" s="143">
        <v>33</v>
      </c>
      <c r="D14" s="143">
        <v>1.046</v>
      </c>
      <c r="E14" s="122"/>
      <c r="F14" s="146">
        <v>40.01</v>
      </c>
      <c r="G14" s="129" t="s">
        <v>141</v>
      </c>
      <c r="H14" s="129" t="s">
        <v>149</v>
      </c>
      <c r="I14" s="129" t="s">
        <v>157</v>
      </c>
      <c r="J14" s="129" t="s">
        <v>165</v>
      </c>
      <c r="K14" s="129" t="s">
        <v>173</v>
      </c>
      <c r="L14" s="129" t="s">
        <v>181</v>
      </c>
      <c r="M14" s="129" t="s">
        <v>189</v>
      </c>
      <c r="N14" s="129" t="s">
        <v>197</v>
      </c>
      <c r="O14" s="129" t="s">
        <v>205</v>
      </c>
      <c r="P14" s="129" t="s">
        <v>213</v>
      </c>
    </row>
    <row r="15" spans="1:83" ht="21" x14ac:dyDescent="0.2">
      <c r="A15" s="142">
        <v>34</v>
      </c>
      <c r="B15" s="142"/>
      <c r="C15" s="143">
        <v>34</v>
      </c>
      <c r="D15" s="143">
        <v>1.0589999999999999</v>
      </c>
      <c r="E15" s="122"/>
      <c r="F15" s="146">
        <v>45.01</v>
      </c>
      <c r="G15" s="129" t="s">
        <v>141</v>
      </c>
      <c r="H15" s="129" t="s">
        <v>149</v>
      </c>
      <c r="I15" s="129" t="s">
        <v>157</v>
      </c>
      <c r="J15" s="129" t="s">
        <v>165</v>
      </c>
      <c r="K15" s="129" t="s">
        <v>173</v>
      </c>
      <c r="L15" s="129" t="s">
        <v>181</v>
      </c>
      <c r="M15" s="129" t="s">
        <v>189</v>
      </c>
      <c r="N15" s="129" t="s">
        <v>197</v>
      </c>
      <c r="O15" s="129" t="s">
        <v>205</v>
      </c>
      <c r="P15" s="129" t="s">
        <v>213</v>
      </c>
    </row>
    <row r="16" spans="1:83" ht="21" x14ac:dyDescent="0.35">
      <c r="A16" s="124">
        <v>35</v>
      </c>
      <c r="B16" s="124" t="s">
        <v>52</v>
      </c>
      <c r="C16" s="125">
        <v>35</v>
      </c>
      <c r="D16" s="125">
        <v>1.0720000000000001</v>
      </c>
      <c r="E16" s="122"/>
      <c r="F16" s="146">
        <v>50.01</v>
      </c>
      <c r="G16" s="129" t="s">
        <v>141</v>
      </c>
      <c r="H16" s="129" t="s">
        <v>149</v>
      </c>
      <c r="I16" s="129" t="s">
        <v>157</v>
      </c>
      <c r="J16" s="129" t="s">
        <v>165</v>
      </c>
      <c r="K16" s="129" t="s">
        <v>173</v>
      </c>
      <c r="L16" s="129" t="s">
        <v>181</v>
      </c>
      <c r="M16" s="129" t="s">
        <v>189</v>
      </c>
      <c r="N16" s="129" t="s">
        <v>197</v>
      </c>
      <c r="O16" s="129" t="s">
        <v>205</v>
      </c>
      <c r="P16" s="129" t="s">
        <v>213</v>
      </c>
    </row>
    <row r="17" spans="1:16" ht="21" x14ac:dyDescent="0.35">
      <c r="A17" s="124">
        <v>36</v>
      </c>
      <c r="B17" s="124" t="s">
        <v>52</v>
      </c>
      <c r="C17" s="125">
        <v>36</v>
      </c>
      <c r="D17" s="125">
        <v>1.083</v>
      </c>
      <c r="E17" s="122"/>
      <c r="F17" s="146">
        <v>52.05</v>
      </c>
      <c r="G17" s="129" t="s">
        <v>141</v>
      </c>
      <c r="H17" s="129" t="s">
        <v>149</v>
      </c>
      <c r="I17" s="129" t="s">
        <v>157</v>
      </c>
      <c r="J17" s="129" t="s">
        <v>165</v>
      </c>
      <c r="K17" s="129" t="s">
        <v>173</v>
      </c>
      <c r="L17" s="129" t="s">
        <v>181</v>
      </c>
      <c r="M17" s="129" t="s">
        <v>189</v>
      </c>
      <c r="N17" s="129" t="s">
        <v>197</v>
      </c>
      <c r="O17" s="129" t="s">
        <v>205</v>
      </c>
      <c r="P17" s="129" t="s">
        <v>213</v>
      </c>
    </row>
    <row r="18" spans="1:16" ht="21" x14ac:dyDescent="0.35">
      <c r="A18" s="124">
        <v>37</v>
      </c>
      <c r="B18" s="124" t="s">
        <v>52</v>
      </c>
      <c r="C18" s="125">
        <v>37</v>
      </c>
      <c r="D18" s="125">
        <v>1.0960000000000001</v>
      </c>
      <c r="E18" s="122"/>
      <c r="F18" s="146">
        <v>56.01</v>
      </c>
      <c r="G18" s="129" t="s">
        <v>142</v>
      </c>
      <c r="H18" s="129" t="s">
        <v>150</v>
      </c>
      <c r="I18" s="129" t="s">
        <v>158</v>
      </c>
      <c r="J18" s="129" t="s">
        <v>166</v>
      </c>
      <c r="K18" s="129" t="s">
        <v>174</v>
      </c>
      <c r="L18" s="129" t="s">
        <v>182</v>
      </c>
      <c r="M18" s="129" t="s">
        <v>190</v>
      </c>
      <c r="N18" s="129" t="s">
        <v>198</v>
      </c>
      <c r="O18" s="129" t="s">
        <v>206</v>
      </c>
      <c r="P18" s="129" t="s">
        <v>214</v>
      </c>
    </row>
    <row r="19" spans="1:16" ht="21" x14ac:dyDescent="0.35">
      <c r="A19" s="124">
        <v>38</v>
      </c>
      <c r="B19" s="124" t="s">
        <v>52</v>
      </c>
      <c r="C19" s="125">
        <v>38</v>
      </c>
      <c r="D19" s="125">
        <v>1.109</v>
      </c>
      <c r="E19" s="122"/>
      <c r="F19" s="146">
        <v>62.01</v>
      </c>
      <c r="G19" s="129" t="s">
        <v>143</v>
      </c>
      <c r="H19" s="129" t="s">
        <v>151</v>
      </c>
      <c r="I19" s="129" t="s">
        <v>159</v>
      </c>
      <c r="J19" s="129" t="s">
        <v>167</v>
      </c>
      <c r="K19" s="129" t="s">
        <v>175</v>
      </c>
      <c r="L19" s="129" t="s">
        <v>183</v>
      </c>
      <c r="M19" s="129" t="s">
        <v>191</v>
      </c>
      <c r="N19" s="129" t="s">
        <v>199</v>
      </c>
      <c r="O19" s="129" t="s">
        <v>207</v>
      </c>
      <c r="P19" s="129" t="s">
        <v>215</v>
      </c>
    </row>
    <row r="20" spans="1:16" ht="21" x14ac:dyDescent="0.35">
      <c r="A20" s="124">
        <v>39</v>
      </c>
      <c r="B20" s="124" t="s">
        <v>52</v>
      </c>
      <c r="C20" s="125">
        <v>39</v>
      </c>
      <c r="D20" s="125">
        <v>1.1220000000000001</v>
      </c>
      <c r="E20" s="122"/>
      <c r="F20" s="146">
        <v>69.010000000000005</v>
      </c>
      <c r="G20" s="129" t="s">
        <v>144</v>
      </c>
      <c r="H20" s="129" t="s">
        <v>152</v>
      </c>
      <c r="I20" s="129" t="s">
        <v>160</v>
      </c>
      <c r="J20" s="129" t="s">
        <v>168</v>
      </c>
      <c r="K20" s="129" t="s">
        <v>176</v>
      </c>
      <c r="L20" s="129" t="s">
        <v>184</v>
      </c>
      <c r="M20" s="129" t="s">
        <v>192</v>
      </c>
      <c r="N20" s="129" t="s">
        <v>200</v>
      </c>
      <c r="O20" s="129" t="s">
        <v>208</v>
      </c>
      <c r="P20" s="129" t="s">
        <v>216</v>
      </c>
    </row>
    <row r="21" spans="1:16" ht="21" x14ac:dyDescent="0.35">
      <c r="A21" s="124">
        <v>40</v>
      </c>
      <c r="B21" s="124" t="s">
        <v>53</v>
      </c>
      <c r="C21" s="125">
        <v>40</v>
      </c>
      <c r="D21" s="125">
        <v>1.135</v>
      </c>
      <c r="E21" s="122"/>
      <c r="F21" s="146">
        <v>77.010000000000005</v>
      </c>
      <c r="G21" s="129" t="s">
        <v>145</v>
      </c>
      <c r="H21" s="129" t="s">
        <v>153</v>
      </c>
      <c r="I21" s="129" t="s">
        <v>161</v>
      </c>
      <c r="J21" s="129" t="s">
        <v>169</v>
      </c>
      <c r="K21" s="129" t="s">
        <v>177</v>
      </c>
      <c r="L21" s="129" t="s">
        <v>185</v>
      </c>
      <c r="M21" s="129" t="s">
        <v>193</v>
      </c>
      <c r="N21" s="129" t="s">
        <v>201</v>
      </c>
      <c r="O21" s="129" t="s">
        <v>209</v>
      </c>
      <c r="P21" s="129" t="s">
        <v>217</v>
      </c>
    </row>
    <row r="22" spans="1:16" ht="21" x14ac:dyDescent="0.35">
      <c r="A22" s="124">
        <v>41</v>
      </c>
      <c r="B22" s="124" t="s">
        <v>53</v>
      </c>
      <c r="C22" s="125">
        <v>41</v>
      </c>
      <c r="D22" s="125">
        <v>1.149</v>
      </c>
      <c r="E22" s="122"/>
      <c r="F22" s="146">
        <v>85.01</v>
      </c>
      <c r="G22" s="129" t="s">
        <v>146</v>
      </c>
      <c r="H22" s="129" t="s">
        <v>154</v>
      </c>
      <c r="I22" s="129" t="s">
        <v>162</v>
      </c>
      <c r="J22" s="129" t="s">
        <v>170</v>
      </c>
      <c r="K22" s="129" t="s">
        <v>178</v>
      </c>
      <c r="L22" s="129" t="s">
        <v>186</v>
      </c>
      <c r="M22" s="129" t="s">
        <v>194</v>
      </c>
      <c r="N22" s="129" t="s">
        <v>202</v>
      </c>
      <c r="O22" s="129" t="s">
        <v>210</v>
      </c>
      <c r="P22" s="129" t="s">
        <v>218</v>
      </c>
    </row>
    <row r="23" spans="1:16" ht="21" x14ac:dyDescent="0.35">
      <c r="A23" s="124">
        <v>42</v>
      </c>
      <c r="B23" s="124" t="s">
        <v>53</v>
      </c>
      <c r="C23" s="125">
        <v>42</v>
      </c>
      <c r="D23" s="125">
        <v>1.1619999999999999</v>
      </c>
      <c r="E23" s="122"/>
      <c r="F23" s="99">
        <v>94.01</v>
      </c>
      <c r="G23" s="129" t="s">
        <v>147</v>
      </c>
      <c r="H23" s="129" t="s">
        <v>155</v>
      </c>
      <c r="I23" s="129" t="s">
        <v>163</v>
      </c>
      <c r="J23" s="129" t="s">
        <v>171</v>
      </c>
      <c r="K23" s="129" t="s">
        <v>179</v>
      </c>
      <c r="L23" s="129" t="s">
        <v>187</v>
      </c>
      <c r="M23" s="129" t="s">
        <v>195</v>
      </c>
      <c r="N23" s="129" t="s">
        <v>203</v>
      </c>
      <c r="O23" s="129" t="s">
        <v>211</v>
      </c>
      <c r="P23" s="129" t="s">
        <v>219</v>
      </c>
    </row>
    <row r="24" spans="1:16" ht="21" x14ac:dyDescent="0.35">
      <c r="A24" s="124">
        <v>43</v>
      </c>
      <c r="B24" s="124" t="s">
        <v>53</v>
      </c>
      <c r="C24" s="125">
        <v>43</v>
      </c>
      <c r="D24" s="125">
        <v>1.1759999999999999</v>
      </c>
      <c r="E24" s="122"/>
      <c r="F24" s="99">
        <v>105.01</v>
      </c>
      <c r="G24" s="129" t="s">
        <v>148</v>
      </c>
      <c r="H24" s="129" t="s">
        <v>156</v>
      </c>
      <c r="I24" s="129" t="s">
        <v>164</v>
      </c>
      <c r="J24" s="129" t="s">
        <v>172</v>
      </c>
      <c r="K24" s="129" t="s">
        <v>180</v>
      </c>
      <c r="L24" s="129" t="s">
        <v>188</v>
      </c>
      <c r="M24" s="129" t="s">
        <v>196</v>
      </c>
      <c r="N24" s="129" t="s">
        <v>204</v>
      </c>
      <c r="O24" s="129" t="s">
        <v>212</v>
      </c>
      <c r="P24" s="129" t="s">
        <v>220</v>
      </c>
    </row>
    <row r="25" spans="1:16" ht="21" x14ac:dyDescent="0.35">
      <c r="A25" s="124">
        <v>44</v>
      </c>
      <c r="B25" s="124" t="s">
        <v>53</v>
      </c>
      <c r="C25" s="125">
        <v>44</v>
      </c>
      <c r="D25" s="125">
        <v>1.1890000000000001</v>
      </c>
      <c r="E25" s="122"/>
      <c r="F25" s="99">
        <v>110</v>
      </c>
      <c r="G25" s="129" t="s">
        <v>148</v>
      </c>
      <c r="H25" s="129" t="s">
        <v>156</v>
      </c>
      <c r="I25" s="129" t="s">
        <v>164</v>
      </c>
      <c r="J25" s="129" t="s">
        <v>172</v>
      </c>
      <c r="K25" s="129" t="s">
        <v>180</v>
      </c>
      <c r="L25" s="129" t="s">
        <v>188</v>
      </c>
      <c r="M25" s="129" t="s">
        <v>196</v>
      </c>
      <c r="N25" s="129" t="s">
        <v>204</v>
      </c>
      <c r="O25" s="129" t="s">
        <v>212</v>
      </c>
      <c r="P25" s="129" t="s">
        <v>220</v>
      </c>
    </row>
    <row r="26" spans="1:16" ht="21" x14ac:dyDescent="0.35">
      <c r="A26" s="124">
        <v>45</v>
      </c>
      <c r="B26" s="124" t="s">
        <v>54</v>
      </c>
      <c r="C26" s="125">
        <v>45</v>
      </c>
      <c r="D26" s="125">
        <v>1.2030000000000001</v>
      </c>
      <c r="E26" s="122"/>
      <c r="F26" s="99">
        <v>120</v>
      </c>
      <c r="G26" s="129" t="s">
        <v>148</v>
      </c>
      <c r="H26" s="129" t="s">
        <v>156</v>
      </c>
      <c r="I26" s="129" t="s">
        <v>164</v>
      </c>
      <c r="J26" s="129" t="s">
        <v>172</v>
      </c>
      <c r="K26" s="129" t="s">
        <v>180</v>
      </c>
      <c r="L26" s="129" t="s">
        <v>188</v>
      </c>
      <c r="M26" s="129" t="s">
        <v>196</v>
      </c>
      <c r="N26" s="129" t="s">
        <v>204</v>
      </c>
      <c r="O26" s="129" t="s">
        <v>212</v>
      </c>
      <c r="P26" s="129" t="s">
        <v>220</v>
      </c>
    </row>
    <row r="27" spans="1:16" ht="21" x14ac:dyDescent="0.35">
      <c r="A27" s="124">
        <v>46</v>
      </c>
      <c r="B27" s="124" t="s">
        <v>54</v>
      </c>
      <c r="C27" s="125">
        <v>46</v>
      </c>
      <c r="D27" s="125">
        <v>1.218</v>
      </c>
      <c r="E27" s="122"/>
      <c r="F27" s="99">
        <v>130</v>
      </c>
      <c r="G27" s="129" t="s">
        <v>148</v>
      </c>
      <c r="H27" s="129" t="s">
        <v>156</v>
      </c>
      <c r="I27" s="129" t="s">
        <v>164</v>
      </c>
      <c r="J27" s="129" t="s">
        <v>172</v>
      </c>
      <c r="K27" s="129" t="s">
        <v>180</v>
      </c>
      <c r="L27" s="129" t="s">
        <v>188</v>
      </c>
      <c r="M27" s="129" t="s">
        <v>196</v>
      </c>
      <c r="N27" s="129" t="s">
        <v>204</v>
      </c>
      <c r="O27" s="129" t="s">
        <v>212</v>
      </c>
      <c r="P27" s="129" t="s">
        <v>220</v>
      </c>
    </row>
    <row r="28" spans="1:16" ht="21" x14ac:dyDescent="0.35">
      <c r="A28" s="124">
        <v>47</v>
      </c>
      <c r="B28" s="124" t="s">
        <v>54</v>
      </c>
      <c r="C28" s="125">
        <v>47</v>
      </c>
      <c r="D28" s="125">
        <v>1.2330000000000001</v>
      </c>
      <c r="E28" s="122"/>
      <c r="F28" s="99">
        <v>140</v>
      </c>
      <c r="G28" s="129" t="s">
        <v>148</v>
      </c>
      <c r="H28" s="129" t="s">
        <v>156</v>
      </c>
      <c r="I28" s="129" t="s">
        <v>164</v>
      </c>
      <c r="J28" s="129" t="s">
        <v>172</v>
      </c>
      <c r="K28" s="129" t="s">
        <v>180</v>
      </c>
      <c r="L28" s="129" t="s">
        <v>188</v>
      </c>
      <c r="M28" s="129" t="s">
        <v>196</v>
      </c>
      <c r="N28" s="129" t="s">
        <v>204</v>
      </c>
      <c r="O28" s="129" t="s">
        <v>212</v>
      </c>
      <c r="P28" s="129" t="s">
        <v>220</v>
      </c>
    </row>
    <row r="29" spans="1:16" ht="21" x14ac:dyDescent="0.35">
      <c r="A29" s="124">
        <v>48</v>
      </c>
      <c r="B29" s="124" t="s">
        <v>54</v>
      </c>
      <c r="C29" s="125">
        <v>48</v>
      </c>
      <c r="D29" s="125">
        <v>1.248</v>
      </c>
      <c r="F29" s="122" t="s">
        <v>29</v>
      </c>
    </row>
    <row r="30" spans="1:16" ht="21" x14ac:dyDescent="0.35">
      <c r="A30" s="124">
        <v>49</v>
      </c>
      <c r="B30" s="124" t="s">
        <v>54</v>
      </c>
      <c r="C30" s="125">
        <v>49</v>
      </c>
      <c r="D30" s="125">
        <v>1.2629999999999999</v>
      </c>
      <c r="F30" s="122">
        <v>30</v>
      </c>
      <c r="G30" s="147">
        <v>1</v>
      </c>
    </row>
    <row r="31" spans="1:16" ht="21" x14ac:dyDescent="0.35">
      <c r="A31" s="124">
        <v>50</v>
      </c>
      <c r="B31" s="124" t="s">
        <v>55</v>
      </c>
      <c r="C31" s="125">
        <v>50</v>
      </c>
      <c r="D31" s="125">
        <v>1.2789999999999999</v>
      </c>
      <c r="F31" s="122">
        <v>31</v>
      </c>
      <c r="G31">
        <v>1.016</v>
      </c>
    </row>
    <row r="32" spans="1:16" ht="21" x14ac:dyDescent="0.35">
      <c r="A32" s="124">
        <v>51</v>
      </c>
      <c r="B32" s="124" t="s">
        <v>55</v>
      </c>
      <c r="C32" s="125">
        <v>51</v>
      </c>
      <c r="D32" s="125">
        <v>1.2969999999999999</v>
      </c>
      <c r="F32" s="122">
        <v>32</v>
      </c>
      <c r="G32">
        <v>1.0309999999999999</v>
      </c>
    </row>
    <row r="33" spans="1:8" ht="21" x14ac:dyDescent="0.35">
      <c r="A33" s="124">
        <v>52</v>
      </c>
      <c r="B33" s="124" t="s">
        <v>55</v>
      </c>
      <c r="C33" s="125">
        <v>52</v>
      </c>
      <c r="D33" s="125">
        <v>1.3160000000000001</v>
      </c>
      <c r="F33" s="122">
        <v>33</v>
      </c>
      <c r="G33">
        <v>1.046</v>
      </c>
    </row>
    <row r="34" spans="1:8" ht="21" x14ac:dyDescent="0.35">
      <c r="A34" s="124">
        <v>53</v>
      </c>
      <c r="B34" s="124" t="s">
        <v>55</v>
      </c>
      <c r="C34" s="125">
        <v>53</v>
      </c>
      <c r="D34" s="125">
        <v>1.3380000000000001</v>
      </c>
      <c r="F34" s="122">
        <v>34</v>
      </c>
      <c r="G34">
        <v>1.0589999999999999</v>
      </c>
    </row>
    <row r="35" spans="1:8" ht="21" x14ac:dyDescent="0.35">
      <c r="A35" s="124">
        <v>54</v>
      </c>
      <c r="B35" s="124" t="s">
        <v>55</v>
      </c>
      <c r="C35" s="125">
        <v>54</v>
      </c>
      <c r="D35" s="125">
        <v>1.361</v>
      </c>
      <c r="F35" s="148">
        <v>35</v>
      </c>
      <c r="G35" s="148">
        <v>1.0720000000000001</v>
      </c>
      <c r="H35" s="148">
        <v>1.0720000000000001</v>
      </c>
    </row>
    <row r="36" spans="1:8" ht="21" x14ac:dyDescent="0.35">
      <c r="A36" s="124">
        <v>55</v>
      </c>
      <c r="B36" s="124" t="s">
        <v>56</v>
      </c>
      <c r="C36" s="125">
        <v>55</v>
      </c>
      <c r="D36" s="125">
        <v>1.385</v>
      </c>
      <c r="F36" s="148">
        <v>36</v>
      </c>
      <c r="G36" s="148">
        <v>1.083</v>
      </c>
      <c r="H36" s="148">
        <v>1.083</v>
      </c>
    </row>
    <row r="37" spans="1:8" ht="21" x14ac:dyDescent="0.35">
      <c r="A37" s="124">
        <v>56</v>
      </c>
      <c r="B37" s="124" t="s">
        <v>56</v>
      </c>
      <c r="C37" s="125">
        <v>56</v>
      </c>
      <c r="D37" s="125">
        <v>1.411</v>
      </c>
      <c r="F37" s="148">
        <v>37</v>
      </c>
      <c r="G37" s="148">
        <v>1.0960000000000001</v>
      </c>
      <c r="H37" s="148">
        <v>1.0960000000000001</v>
      </c>
    </row>
    <row r="38" spans="1:8" ht="21" x14ac:dyDescent="0.35">
      <c r="A38" s="124">
        <v>57</v>
      </c>
      <c r="B38" s="124" t="s">
        <v>56</v>
      </c>
      <c r="C38" s="125">
        <v>57</v>
      </c>
      <c r="D38" s="125">
        <v>1.4370000000000001</v>
      </c>
      <c r="F38" s="148">
        <v>38</v>
      </c>
      <c r="G38" s="148">
        <v>1.109</v>
      </c>
      <c r="H38" s="148">
        <v>1.109</v>
      </c>
    </row>
    <row r="39" spans="1:8" ht="21" x14ac:dyDescent="0.35">
      <c r="A39" s="124">
        <v>58</v>
      </c>
      <c r="B39" s="124" t="s">
        <v>56</v>
      </c>
      <c r="C39" s="125">
        <v>58</v>
      </c>
      <c r="D39" s="125">
        <v>1.462</v>
      </c>
      <c r="F39" s="148">
        <v>39</v>
      </c>
      <c r="G39" s="148">
        <v>1.1220000000000001</v>
      </c>
      <c r="H39" s="148">
        <v>1.1220000000000001</v>
      </c>
    </row>
    <row r="40" spans="1:8" ht="21" x14ac:dyDescent="0.35">
      <c r="A40" s="124">
        <v>59</v>
      </c>
      <c r="B40" s="124" t="s">
        <v>56</v>
      </c>
      <c r="C40" s="125">
        <v>59</v>
      </c>
      <c r="D40" s="125">
        <v>1.488</v>
      </c>
      <c r="F40" s="148">
        <v>40</v>
      </c>
      <c r="G40" s="148">
        <v>1.135</v>
      </c>
      <c r="H40" s="148">
        <v>1.135</v>
      </c>
    </row>
    <row r="41" spans="1:8" ht="21" x14ac:dyDescent="0.35">
      <c r="A41" s="124">
        <v>60</v>
      </c>
      <c r="B41" s="124" t="s">
        <v>57</v>
      </c>
      <c r="C41" s="125">
        <v>60</v>
      </c>
      <c r="D41" s="125">
        <v>1.514</v>
      </c>
      <c r="F41" s="148">
        <v>41</v>
      </c>
      <c r="G41" s="148">
        <v>1.149</v>
      </c>
      <c r="H41" s="148">
        <v>1.149</v>
      </c>
    </row>
    <row r="42" spans="1:8" ht="21" x14ac:dyDescent="0.35">
      <c r="A42" s="124">
        <v>61</v>
      </c>
      <c r="B42" s="124" t="s">
        <v>57</v>
      </c>
      <c r="C42" s="125">
        <v>61</v>
      </c>
      <c r="D42" s="125">
        <v>1.5409999999999999</v>
      </c>
      <c r="F42" s="148">
        <v>42</v>
      </c>
      <c r="G42" s="148">
        <v>1.1619999999999999</v>
      </c>
      <c r="H42" s="148">
        <v>1.1619999999999999</v>
      </c>
    </row>
    <row r="43" spans="1:8" ht="21" x14ac:dyDescent="0.35">
      <c r="A43" s="124">
        <v>62</v>
      </c>
      <c r="B43" s="124" t="s">
        <v>57</v>
      </c>
      <c r="C43" s="125">
        <v>62</v>
      </c>
      <c r="D43" s="125">
        <v>1.5680000000000001</v>
      </c>
      <c r="F43" s="148">
        <v>43</v>
      </c>
      <c r="G43" s="148">
        <v>1.1759999999999999</v>
      </c>
      <c r="H43" s="148">
        <v>1.1759999999999999</v>
      </c>
    </row>
    <row r="44" spans="1:8" ht="21" x14ac:dyDescent="0.35">
      <c r="A44" s="124">
        <v>63</v>
      </c>
      <c r="B44" s="124" t="s">
        <v>57</v>
      </c>
      <c r="C44" s="125">
        <v>63</v>
      </c>
      <c r="D44" s="125">
        <v>1.5980000000000001</v>
      </c>
      <c r="F44" s="148">
        <v>44</v>
      </c>
      <c r="G44" s="148">
        <v>1.1890000000000001</v>
      </c>
      <c r="H44" s="148">
        <v>1.1890000000000001</v>
      </c>
    </row>
    <row r="45" spans="1:8" ht="21" x14ac:dyDescent="0.35">
      <c r="A45" s="124">
        <v>64</v>
      </c>
      <c r="B45" s="124" t="s">
        <v>57</v>
      </c>
      <c r="C45" s="125">
        <v>64</v>
      </c>
      <c r="D45" s="125">
        <v>1.629</v>
      </c>
      <c r="F45" s="148">
        <v>45</v>
      </c>
      <c r="G45" s="148">
        <v>1.2030000000000001</v>
      </c>
      <c r="H45" s="148">
        <v>1.2030000000000001</v>
      </c>
    </row>
    <row r="46" spans="1:8" ht="21" x14ac:dyDescent="0.35">
      <c r="A46" s="124">
        <v>65</v>
      </c>
      <c r="B46" s="124" t="s">
        <v>58</v>
      </c>
      <c r="C46" s="125">
        <v>65</v>
      </c>
      <c r="D46" s="125">
        <v>1.663</v>
      </c>
      <c r="F46" s="148">
        <v>46</v>
      </c>
      <c r="G46" s="148">
        <v>1.218</v>
      </c>
      <c r="H46" s="148">
        <v>1.218</v>
      </c>
    </row>
    <row r="47" spans="1:8" ht="21" x14ac:dyDescent="0.35">
      <c r="A47" s="124">
        <v>66</v>
      </c>
      <c r="B47" s="124" t="s">
        <v>58</v>
      </c>
      <c r="C47" s="125">
        <v>66</v>
      </c>
      <c r="D47" s="125">
        <v>1.6990000000000001</v>
      </c>
      <c r="F47" s="148">
        <v>47</v>
      </c>
      <c r="G47" s="148">
        <v>1.2330000000000001</v>
      </c>
      <c r="H47" s="148">
        <v>1.2330000000000001</v>
      </c>
    </row>
    <row r="48" spans="1:8" ht="21" x14ac:dyDescent="0.35">
      <c r="A48" s="124">
        <v>67</v>
      </c>
      <c r="B48" s="124" t="s">
        <v>58</v>
      </c>
      <c r="C48" s="125">
        <v>67</v>
      </c>
      <c r="D48" s="125">
        <v>1.738</v>
      </c>
      <c r="F48" s="148">
        <v>48</v>
      </c>
      <c r="G48" s="148">
        <v>1.248</v>
      </c>
      <c r="H48" s="148">
        <v>1.248</v>
      </c>
    </row>
    <row r="49" spans="1:8" ht="21" x14ac:dyDescent="0.35">
      <c r="A49" s="124">
        <v>68</v>
      </c>
      <c r="B49" s="124" t="s">
        <v>58</v>
      </c>
      <c r="C49" s="125">
        <v>68</v>
      </c>
      <c r="D49" s="125">
        <v>1.7789999999999999</v>
      </c>
      <c r="F49" s="148">
        <v>49</v>
      </c>
      <c r="G49" s="148">
        <v>1.2629999999999999</v>
      </c>
      <c r="H49" s="148">
        <v>1.2629999999999999</v>
      </c>
    </row>
    <row r="50" spans="1:8" ht="21" x14ac:dyDescent="0.35">
      <c r="A50" s="124">
        <v>69</v>
      </c>
      <c r="B50" s="124" t="s">
        <v>58</v>
      </c>
      <c r="C50" s="125">
        <v>69</v>
      </c>
      <c r="D50" s="125">
        <v>1.823</v>
      </c>
      <c r="F50" s="148">
        <v>50</v>
      </c>
      <c r="G50" s="148">
        <v>1.2789999999999999</v>
      </c>
      <c r="H50" s="148">
        <v>1.2789999999999999</v>
      </c>
    </row>
    <row r="51" spans="1:8" ht="21" x14ac:dyDescent="0.35">
      <c r="A51" s="124">
        <v>70</v>
      </c>
      <c r="B51" s="124" t="s">
        <v>59</v>
      </c>
      <c r="C51" s="125">
        <v>70</v>
      </c>
      <c r="D51" s="125">
        <v>1.867</v>
      </c>
      <c r="F51" s="148">
        <v>51</v>
      </c>
      <c r="G51" s="148">
        <v>1.2969999999999999</v>
      </c>
      <c r="H51" s="148">
        <v>1.2969999999999999</v>
      </c>
    </row>
    <row r="52" spans="1:8" ht="21" x14ac:dyDescent="0.35">
      <c r="A52" s="124">
        <v>71</v>
      </c>
      <c r="B52" s="124" t="s">
        <v>59</v>
      </c>
      <c r="C52" s="125">
        <v>71</v>
      </c>
      <c r="D52" s="125">
        <v>1.91</v>
      </c>
      <c r="F52" s="148">
        <v>52</v>
      </c>
      <c r="G52" s="148">
        <v>1.3160000000000001</v>
      </c>
      <c r="H52" s="148">
        <v>1.3160000000000001</v>
      </c>
    </row>
    <row r="53" spans="1:8" ht="21" x14ac:dyDescent="0.35">
      <c r="A53" s="124">
        <v>72</v>
      </c>
      <c r="B53" s="124" t="s">
        <v>59</v>
      </c>
      <c r="C53" s="125">
        <v>72</v>
      </c>
      <c r="D53" s="125">
        <v>1.9530000000000001</v>
      </c>
      <c r="F53" s="148">
        <v>53</v>
      </c>
      <c r="G53" s="148">
        <v>1.3380000000000001</v>
      </c>
      <c r="H53" s="148">
        <v>1.3380000000000001</v>
      </c>
    </row>
    <row r="54" spans="1:8" ht="21" x14ac:dyDescent="0.35">
      <c r="A54" s="124">
        <v>73</v>
      </c>
      <c r="B54" s="124" t="s">
        <v>59</v>
      </c>
      <c r="C54" s="125">
        <v>73</v>
      </c>
      <c r="D54" s="125">
        <v>2.004</v>
      </c>
      <c r="F54" s="148">
        <v>54</v>
      </c>
      <c r="G54" s="148">
        <v>1.361</v>
      </c>
      <c r="H54" s="148">
        <v>1.361</v>
      </c>
    </row>
    <row r="55" spans="1:8" ht="21" x14ac:dyDescent="0.35">
      <c r="A55" s="124">
        <v>74</v>
      </c>
      <c r="B55" s="124" t="s">
        <v>59</v>
      </c>
      <c r="C55" s="125">
        <v>74</v>
      </c>
      <c r="D55" s="125">
        <v>2.06</v>
      </c>
      <c r="F55" s="148">
        <v>55</v>
      </c>
      <c r="G55" s="148">
        <v>1.385</v>
      </c>
      <c r="H55" s="148">
        <v>1.385</v>
      </c>
    </row>
    <row r="56" spans="1:8" ht="21" x14ac:dyDescent="0.35">
      <c r="A56" s="124">
        <v>75</v>
      </c>
      <c r="B56" s="124" t="s">
        <v>60</v>
      </c>
      <c r="C56" s="125">
        <v>75</v>
      </c>
      <c r="D56" s="125">
        <v>2.117</v>
      </c>
      <c r="F56" s="148">
        <v>56</v>
      </c>
      <c r="G56" s="148">
        <v>1.411</v>
      </c>
      <c r="H56" s="148">
        <v>1.411</v>
      </c>
    </row>
    <row r="57" spans="1:8" ht="21" x14ac:dyDescent="0.35">
      <c r="A57" s="124">
        <v>76</v>
      </c>
      <c r="B57" s="124" t="s">
        <v>60</v>
      </c>
      <c r="C57" s="125">
        <v>76</v>
      </c>
      <c r="D57" s="125">
        <v>2.181</v>
      </c>
      <c r="F57" s="148">
        <v>57</v>
      </c>
      <c r="G57" s="148">
        <v>1.4370000000000001</v>
      </c>
      <c r="H57" s="148">
        <v>1.4370000000000001</v>
      </c>
    </row>
    <row r="58" spans="1:8" ht="21" x14ac:dyDescent="0.35">
      <c r="A58" s="124">
        <v>77</v>
      </c>
      <c r="B58" s="124" t="s">
        <v>60</v>
      </c>
      <c r="C58" s="125">
        <v>77</v>
      </c>
      <c r="D58" s="125">
        <v>2.2549999999999999</v>
      </c>
      <c r="F58" s="148">
        <v>58</v>
      </c>
      <c r="G58" s="148">
        <v>1.462</v>
      </c>
      <c r="H58" s="148">
        <v>1.462</v>
      </c>
    </row>
    <row r="59" spans="1:8" ht="21" x14ac:dyDescent="0.35">
      <c r="A59" s="124">
        <v>78</v>
      </c>
      <c r="B59" s="124" t="s">
        <v>60</v>
      </c>
      <c r="C59" s="125">
        <v>78</v>
      </c>
      <c r="D59" s="125">
        <v>2.3359999999999999</v>
      </c>
      <c r="F59" s="148">
        <v>59</v>
      </c>
      <c r="G59" s="148">
        <v>1.488</v>
      </c>
      <c r="H59" s="148">
        <v>1.488</v>
      </c>
    </row>
    <row r="60" spans="1:8" ht="21" x14ac:dyDescent="0.35">
      <c r="A60" s="124">
        <v>79</v>
      </c>
      <c r="B60" s="124" t="s">
        <v>60</v>
      </c>
      <c r="C60" s="125">
        <v>79</v>
      </c>
      <c r="D60" s="125">
        <v>2.419</v>
      </c>
      <c r="F60" s="148">
        <v>60</v>
      </c>
      <c r="G60" s="148">
        <v>1.514</v>
      </c>
      <c r="H60" s="148">
        <v>1.514</v>
      </c>
    </row>
    <row r="61" spans="1:8" ht="21" x14ac:dyDescent="0.35">
      <c r="A61" s="124">
        <v>80</v>
      </c>
      <c r="B61" s="124" t="s">
        <v>61</v>
      </c>
      <c r="C61" s="125">
        <v>80</v>
      </c>
      <c r="D61" s="125">
        <v>2.504</v>
      </c>
      <c r="F61" s="148">
        <v>61</v>
      </c>
      <c r="G61" s="148">
        <v>1.5409999999999999</v>
      </c>
      <c r="H61" s="148">
        <v>1.5409999999999999</v>
      </c>
    </row>
    <row r="62" spans="1:8" ht="21" x14ac:dyDescent="0.35">
      <c r="A62" s="124">
        <v>81</v>
      </c>
      <c r="B62" s="124" t="s">
        <v>61</v>
      </c>
      <c r="C62" s="125">
        <v>81</v>
      </c>
      <c r="D62" s="125">
        <v>2.597</v>
      </c>
      <c r="F62" s="148">
        <v>62</v>
      </c>
      <c r="G62" s="148">
        <v>1.5680000000000001</v>
      </c>
      <c r="H62" s="148">
        <v>1.5680000000000001</v>
      </c>
    </row>
    <row r="63" spans="1:8" ht="21" x14ac:dyDescent="0.35">
      <c r="A63" s="124">
        <v>82</v>
      </c>
      <c r="B63" s="124" t="s">
        <v>61</v>
      </c>
      <c r="C63" s="125">
        <v>82</v>
      </c>
      <c r="D63" s="125">
        <v>2.702</v>
      </c>
      <c r="F63" s="148">
        <v>63</v>
      </c>
      <c r="G63" s="148">
        <v>1.5980000000000001</v>
      </c>
      <c r="H63" s="148">
        <v>1.5980000000000001</v>
      </c>
    </row>
    <row r="64" spans="1:8" ht="21" x14ac:dyDescent="0.35">
      <c r="A64" s="124">
        <v>83</v>
      </c>
      <c r="B64" s="124" t="s">
        <v>61</v>
      </c>
      <c r="C64" s="125">
        <v>83</v>
      </c>
      <c r="D64" s="125">
        <v>2.831</v>
      </c>
      <c r="F64" s="148">
        <v>64</v>
      </c>
      <c r="G64" s="148">
        <v>1.629</v>
      </c>
      <c r="H64" s="148">
        <v>1.629</v>
      </c>
    </row>
    <row r="65" spans="1:8" ht="21" x14ac:dyDescent="0.35">
      <c r="A65" s="124">
        <v>84</v>
      </c>
      <c r="B65" s="124" t="s">
        <v>61</v>
      </c>
      <c r="C65" s="125">
        <v>84</v>
      </c>
      <c r="D65" s="125">
        <v>2.9809999999999999</v>
      </c>
      <c r="F65" s="148">
        <v>65</v>
      </c>
      <c r="G65" s="148">
        <v>1.663</v>
      </c>
      <c r="H65" s="148">
        <v>1.663</v>
      </c>
    </row>
    <row r="66" spans="1:8" ht="21" x14ac:dyDescent="0.35">
      <c r="A66" s="124">
        <v>85</v>
      </c>
      <c r="B66" s="124" t="s">
        <v>61</v>
      </c>
      <c r="C66" s="125">
        <v>85</v>
      </c>
      <c r="D66" s="125">
        <v>3.153</v>
      </c>
      <c r="F66" s="148">
        <v>66</v>
      </c>
      <c r="G66" s="148">
        <v>1.6990000000000001</v>
      </c>
      <c r="H66" s="148">
        <v>1.6990000000000001</v>
      </c>
    </row>
    <row r="67" spans="1:8" ht="21" x14ac:dyDescent="0.35">
      <c r="A67" s="124">
        <v>86</v>
      </c>
      <c r="B67" s="124" t="s">
        <v>61</v>
      </c>
      <c r="C67" s="125">
        <v>86</v>
      </c>
      <c r="D67" s="125">
        <v>3.3519999999999999</v>
      </c>
      <c r="F67" s="148">
        <v>67</v>
      </c>
      <c r="G67" s="148">
        <v>1.738</v>
      </c>
      <c r="H67" s="148">
        <v>1.738</v>
      </c>
    </row>
    <row r="68" spans="1:8" ht="21" x14ac:dyDescent="0.35">
      <c r="A68" s="124">
        <v>87</v>
      </c>
      <c r="B68" s="124" t="s">
        <v>61</v>
      </c>
      <c r="C68" s="125">
        <v>87</v>
      </c>
      <c r="D68" s="125">
        <v>3.58</v>
      </c>
      <c r="F68" s="148">
        <v>68</v>
      </c>
      <c r="G68" s="148">
        <v>1.7789999999999999</v>
      </c>
      <c r="H68" s="148">
        <v>1.7789999999999999</v>
      </c>
    </row>
    <row r="69" spans="1:8" ht="21" x14ac:dyDescent="0.35">
      <c r="A69" s="124">
        <v>88</v>
      </c>
      <c r="B69" s="124" t="s">
        <v>61</v>
      </c>
      <c r="C69" s="125">
        <v>88</v>
      </c>
      <c r="D69" s="125">
        <v>3.843</v>
      </c>
      <c r="F69" s="148">
        <v>69</v>
      </c>
      <c r="G69" s="148">
        <v>1.823</v>
      </c>
      <c r="H69" s="148">
        <v>1.823</v>
      </c>
    </row>
    <row r="70" spans="1:8" ht="21" x14ac:dyDescent="0.35">
      <c r="A70" s="124">
        <v>89</v>
      </c>
      <c r="B70" s="124" t="s">
        <v>61</v>
      </c>
      <c r="C70" s="125">
        <v>89</v>
      </c>
      <c r="D70" s="125">
        <v>4.1449999999999996</v>
      </c>
      <c r="F70" s="148">
        <v>70</v>
      </c>
      <c r="G70" s="148">
        <v>1.867</v>
      </c>
      <c r="H70" s="148">
        <v>1.867</v>
      </c>
    </row>
    <row r="71" spans="1:8" ht="21" x14ac:dyDescent="0.35">
      <c r="A71" s="124">
        <v>90</v>
      </c>
      <c r="B71" s="124" t="s">
        <v>61</v>
      </c>
      <c r="C71" s="125">
        <v>90</v>
      </c>
      <c r="D71" s="125">
        <v>4.4930000000000003</v>
      </c>
      <c r="F71" s="148">
        <v>71</v>
      </c>
      <c r="G71" s="148">
        <v>1.91</v>
      </c>
      <c r="H71" s="148">
        <v>1.91</v>
      </c>
    </row>
    <row r="72" spans="1:8" ht="20.25" x14ac:dyDescent="0.3">
      <c r="F72" s="148">
        <v>72</v>
      </c>
      <c r="G72" s="148">
        <v>1.9530000000000001</v>
      </c>
      <c r="H72" s="148">
        <v>1.9530000000000001</v>
      </c>
    </row>
    <row r="73" spans="1:8" ht="20.25" x14ac:dyDescent="0.3">
      <c r="F73" s="148">
        <v>73</v>
      </c>
      <c r="G73" s="148">
        <v>2.004</v>
      </c>
      <c r="H73" s="148">
        <v>2.004</v>
      </c>
    </row>
    <row r="74" spans="1:8" ht="20.25" x14ac:dyDescent="0.3">
      <c r="F74" s="148">
        <v>74</v>
      </c>
      <c r="G74" s="148">
        <v>2.06</v>
      </c>
      <c r="H74" s="148">
        <v>2.06</v>
      </c>
    </row>
    <row r="75" spans="1:8" ht="20.25" x14ac:dyDescent="0.3">
      <c r="F75" s="148">
        <v>75</v>
      </c>
      <c r="G75" s="148">
        <v>2.117</v>
      </c>
      <c r="H75" s="148">
        <v>2.117</v>
      </c>
    </row>
    <row r="76" spans="1:8" ht="20.25" x14ac:dyDescent="0.3">
      <c r="F76" s="148">
        <v>76</v>
      </c>
      <c r="G76" s="148">
        <v>2.181</v>
      </c>
      <c r="H76" s="148">
        <v>2.181</v>
      </c>
    </row>
    <row r="77" spans="1:8" ht="20.25" x14ac:dyDescent="0.3">
      <c r="F77" s="148">
        <v>77</v>
      </c>
      <c r="G77" s="148">
        <v>2.2549999999999999</v>
      </c>
      <c r="H77" s="148">
        <v>2.2549999999999999</v>
      </c>
    </row>
    <row r="78" spans="1:8" ht="20.25" x14ac:dyDescent="0.3">
      <c r="F78" s="148">
        <v>78</v>
      </c>
      <c r="G78" s="148">
        <v>2.3359999999999999</v>
      </c>
      <c r="H78" s="148">
        <v>2.3359999999999999</v>
      </c>
    </row>
    <row r="79" spans="1:8" ht="20.25" x14ac:dyDescent="0.3">
      <c r="F79" s="148">
        <v>79</v>
      </c>
      <c r="G79" s="148">
        <v>2.419</v>
      </c>
      <c r="H79" s="148">
        <v>2.419</v>
      </c>
    </row>
    <row r="80" spans="1:8" ht="20.25" x14ac:dyDescent="0.3">
      <c r="F80" s="148">
        <v>80</v>
      </c>
      <c r="G80" s="148">
        <v>2.504</v>
      </c>
      <c r="H80" s="148">
        <v>2.504</v>
      </c>
    </row>
    <row r="81" spans="6:8" ht="20.25" x14ac:dyDescent="0.3">
      <c r="F81" s="148">
        <v>81</v>
      </c>
      <c r="G81" s="148">
        <v>2.597</v>
      </c>
      <c r="H81" s="148">
        <v>2.597</v>
      </c>
    </row>
    <row r="82" spans="6:8" ht="20.25" x14ac:dyDescent="0.3">
      <c r="F82" s="148">
        <v>82</v>
      </c>
      <c r="G82" s="148">
        <v>2.702</v>
      </c>
      <c r="H82" s="148">
        <v>2.702</v>
      </c>
    </row>
    <row r="83" spans="6:8" ht="20.25" x14ac:dyDescent="0.3">
      <c r="F83" s="148">
        <v>83</v>
      </c>
      <c r="G83" s="148">
        <v>2.831</v>
      </c>
      <c r="H83" s="148">
        <v>2.831</v>
      </c>
    </row>
    <row r="84" spans="6:8" ht="20.25" x14ac:dyDescent="0.3">
      <c r="F84" s="148">
        <v>84</v>
      </c>
      <c r="G84" s="148">
        <v>2.9809999999999999</v>
      </c>
      <c r="H84" s="148">
        <v>2.9809999999999999</v>
      </c>
    </row>
    <row r="85" spans="6:8" ht="20.25" x14ac:dyDescent="0.3">
      <c r="F85" s="148">
        <v>85</v>
      </c>
      <c r="G85" s="148">
        <v>3.153</v>
      </c>
      <c r="H85" s="148">
        <v>3.153</v>
      </c>
    </row>
    <row r="86" spans="6:8" ht="20.25" x14ac:dyDescent="0.3">
      <c r="F86" s="148">
        <v>86</v>
      </c>
      <c r="G86" s="148">
        <v>3.3519999999999999</v>
      </c>
      <c r="H86" s="148">
        <v>3.3519999999999999</v>
      </c>
    </row>
    <row r="87" spans="6:8" ht="20.25" x14ac:dyDescent="0.3">
      <c r="F87" s="148">
        <v>87</v>
      </c>
      <c r="G87" s="148">
        <v>3.58</v>
      </c>
      <c r="H87" s="148">
        <v>3.58</v>
      </c>
    </row>
    <row r="88" spans="6:8" ht="20.25" x14ac:dyDescent="0.3">
      <c r="F88" s="148">
        <v>88</v>
      </c>
      <c r="G88" s="148">
        <v>3.843</v>
      </c>
      <c r="H88" s="148">
        <v>3.843</v>
      </c>
    </row>
    <row r="89" spans="6:8" ht="20.25" x14ac:dyDescent="0.3">
      <c r="F89" s="148">
        <v>89</v>
      </c>
      <c r="G89" s="148">
        <v>4.1449999999999996</v>
      </c>
      <c r="H89" s="148">
        <v>4.1449999999999996</v>
      </c>
    </row>
    <row r="90" spans="6:8" ht="20.25" x14ac:dyDescent="0.3">
      <c r="F90" s="148">
        <v>90</v>
      </c>
      <c r="G90" s="148">
        <v>4.4930000000000003</v>
      </c>
      <c r="H90" s="148">
        <v>4.4930000000000003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INDIVIDUEL</vt:lpstr>
      <vt:lpstr>Masterf</vt:lpstr>
      <vt:lpstr>Masterh</vt:lpstr>
      <vt:lpstr>INDIVIDUEL!Zone_d_impression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Olivier BEHLOULI</cp:lastModifiedBy>
  <cp:lastPrinted>2017-10-14T13:20:55Z</cp:lastPrinted>
  <dcterms:created xsi:type="dcterms:W3CDTF">2004-10-09T07:29:01Z</dcterms:created>
  <dcterms:modified xsi:type="dcterms:W3CDTF">2017-10-31T14:43:27Z</dcterms:modified>
</cp:coreProperties>
</file>